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2000" windowHeight="5010" firstSheet="4" activeTab="8"/>
  </bookViews>
  <sheets>
    <sheet name="Budynki mieszkalne SP" sheetId="1" r:id="rId1"/>
    <sheet name="Budynki mieszkalne GB" sheetId="2" r:id="rId2"/>
    <sheet name="Budynki użytkowe" sheetId="3" r:id="rId3"/>
    <sheet name="Budynki gospodarcze SP" sheetId="4" r:id="rId4"/>
    <sheet name="Budynki gospodarcze" sheetId="5" r:id="rId5"/>
    <sheet name="Garaże" sheetId="6" r:id="rId6"/>
    <sheet name="AZ Budynki mieszkalne" sheetId="7" r:id="rId7"/>
    <sheet name="AZ Budynki użytkowe" sheetId="8" r:id="rId8"/>
    <sheet name="AZ Budynki gospodarcze" sheetId="9" r:id="rId9"/>
  </sheets>
  <definedNames/>
  <calcPr fullCalcOnLoad="1"/>
</workbook>
</file>

<file path=xl/comments2.xml><?xml version="1.0" encoding="utf-8"?>
<comments xmlns="http://schemas.openxmlformats.org/spreadsheetml/2006/main">
  <authors>
    <author>AAM</author>
  </authors>
  <commentList>
    <comment ref="B43" authorId="0">
      <text>
        <r>
          <rPr>
            <b/>
            <sz val="9"/>
            <rFont val="Tahoma"/>
            <family val="0"/>
          </rPr>
          <t>AM:</t>
        </r>
        <r>
          <rPr>
            <sz val="9"/>
            <rFont val="Tahoma"/>
            <family val="0"/>
          </rPr>
          <t xml:space="preserve">
Budynek użytkowy
</t>
        </r>
      </text>
    </comment>
  </commentList>
</comments>
</file>

<file path=xl/sharedStrings.xml><?xml version="1.0" encoding="utf-8"?>
<sst xmlns="http://schemas.openxmlformats.org/spreadsheetml/2006/main" count="14298" uniqueCount="1935">
  <si>
    <t>rodzaj materialu budowlanego</t>
  </si>
  <si>
    <t>rok budowy</t>
  </si>
  <si>
    <t>piwnica (T/N)</t>
  </si>
  <si>
    <t>ilość lokali mieszkalnych</t>
  </si>
  <si>
    <t>ilość lokali użytkowych</t>
  </si>
  <si>
    <t>L.p.</t>
  </si>
  <si>
    <t>więźba dachowa</t>
  </si>
  <si>
    <t>pokrycie dachu</t>
  </si>
  <si>
    <t>z dnia ………………………………………..</t>
  </si>
  <si>
    <t>klasa palności*</t>
  </si>
  <si>
    <t xml:space="preserve">adres lokalizacji </t>
  </si>
  <si>
    <t>powierzchnia w m2</t>
  </si>
  <si>
    <t>wartość w PLN za m2</t>
  </si>
  <si>
    <t>ściany/stropy</t>
  </si>
  <si>
    <t>data wykonania badań rezestancji izolacji przewodów elektrycznych, uwagi</t>
  </si>
  <si>
    <t>data wykonania badań skuteczności ochrony przeciwpożarowej,  uwagi</t>
  </si>
  <si>
    <t>Inne  zabezpieczenia p-poż</t>
  </si>
  <si>
    <t>lata</t>
  </si>
  <si>
    <t>wartość</t>
  </si>
  <si>
    <t>Wykaz budynków  zgłoszonych do ubezpieczenia</t>
  </si>
  <si>
    <t xml:space="preserve">Załącznik nr…..do polisy  </t>
  </si>
  <si>
    <t>kotłownie własne (T/N)</t>
  </si>
  <si>
    <t>Instalacja  hydrantów zewnętrznych  (T/N)               termin badania wydajności</t>
  </si>
  <si>
    <t>Instalacja  hydrantów wewnętrznych  (T/N)               termin badania wydajności</t>
  </si>
  <si>
    <t>Instalacja gazowa (T/N)</t>
  </si>
  <si>
    <t>do 1900</t>
  </si>
  <si>
    <t>1901-1939</t>
  </si>
  <si>
    <t>1940-1945</t>
  </si>
  <si>
    <t>1946-1960</t>
  </si>
  <si>
    <t>1961-1980</t>
  </si>
  <si>
    <t>1981-2000</t>
  </si>
  <si>
    <t>po 2000</t>
  </si>
  <si>
    <t>przedmiot</t>
  </si>
  <si>
    <t>wykaz infrastruktury budynków</t>
  </si>
  <si>
    <t>inne</t>
  </si>
  <si>
    <t>informacja o ilości lokali</t>
  </si>
  <si>
    <t>przeglądy i zabezpieczenia</t>
  </si>
  <si>
    <r>
      <t>wartość budynku (powierzchnia x wartość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</si>
  <si>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wartość księgowa brutto</t>
  </si>
  <si>
    <t>windy (T/N)- ilość lub dodatkowo wartość windy</t>
  </si>
  <si>
    <t>ilość budynków</t>
  </si>
  <si>
    <t xml:space="preserve">data aktualnego protokołu z okresowego pięcioletniego przeglądu stanu technicznego obiektu </t>
  </si>
  <si>
    <t>ocena stanu technicznego budynku i instalacji według protokołu, zalecenia (T/N)</t>
  </si>
  <si>
    <t>ochrona odgromowa na obiekcie  (T/N); data wykonania badań</t>
  </si>
  <si>
    <t>remonty kapitalne (T/N)         data remontu**</t>
  </si>
  <si>
    <t>Instalacja grzewcza:    piec-P                   centralne ogrzewanie-CO                             centralne ogrzewanie własne-COWŁ</t>
  </si>
  <si>
    <t>nakłady w budynkach w ostatnich 10 latach</t>
  </si>
  <si>
    <t>liczba kondygnacji z uwzględnieniem piwnic i strychów</t>
  </si>
  <si>
    <t>1.</t>
  </si>
  <si>
    <t>3 Maja 11</t>
  </si>
  <si>
    <t>2.</t>
  </si>
  <si>
    <t>3 Maja 14</t>
  </si>
  <si>
    <t>3.</t>
  </si>
  <si>
    <t>3 Maja 24</t>
  </si>
  <si>
    <t>4.</t>
  </si>
  <si>
    <t>A.Fredry 8 oficyna</t>
  </si>
  <si>
    <t>5.</t>
  </si>
  <si>
    <t>6.</t>
  </si>
  <si>
    <t>Adama Naruszewicza 3</t>
  </si>
  <si>
    <t>7.</t>
  </si>
  <si>
    <t>Chełmińska 14</t>
  </si>
  <si>
    <t>8.</t>
  </si>
  <si>
    <t>9.</t>
  </si>
  <si>
    <t>Chełmińska 22</t>
  </si>
  <si>
    <t>10.</t>
  </si>
  <si>
    <t>Chełmińska 22 A</t>
  </si>
  <si>
    <t>11.</t>
  </si>
  <si>
    <t>Chełmińska 9</t>
  </si>
  <si>
    <t>12.</t>
  </si>
  <si>
    <t>Czarna Droga 31</t>
  </si>
  <si>
    <t>13.</t>
  </si>
  <si>
    <t>14.</t>
  </si>
  <si>
    <t>dr.E.Warmińskiego 11</t>
  </si>
  <si>
    <t>15.</t>
  </si>
  <si>
    <t>dr.K.Marcinkowskiego 11 (wartość odtworzeniowa-powierzchnia 46,62m2)</t>
  </si>
  <si>
    <t>16.</t>
  </si>
  <si>
    <t>17.</t>
  </si>
  <si>
    <t>Dworcowa 14 oficyna</t>
  </si>
  <si>
    <t>18.</t>
  </si>
  <si>
    <t>Dworcowa 21</t>
  </si>
  <si>
    <t>19.</t>
  </si>
  <si>
    <t>Dworcowa 25</t>
  </si>
  <si>
    <t>20.</t>
  </si>
  <si>
    <t>Dworcowa 25A</t>
  </si>
  <si>
    <t>21.</t>
  </si>
  <si>
    <t>Dworcowa 30</t>
  </si>
  <si>
    <t>22.</t>
  </si>
  <si>
    <t>23.</t>
  </si>
  <si>
    <t>24.</t>
  </si>
  <si>
    <t>25.</t>
  </si>
  <si>
    <t>Dworcowa 35 oficyna C</t>
  </si>
  <si>
    <t>26.</t>
  </si>
  <si>
    <t>Dworcowa 38</t>
  </si>
  <si>
    <t>27.</t>
  </si>
  <si>
    <t>28.</t>
  </si>
  <si>
    <t>29.</t>
  </si>
  <si>
    <t>30.</t>
  </si>
  <si>
    <t>Dworcowa 53</t>
  </si>
  <si>
    <t>31.</t>
  </si>
  <si>
    <t>Dworcowa 54</t>
  </si>
  <si>
    <t>32.</t>
  </si>
  <si>
    <t>33.</t>
  </si>
  <si>
    <t>34.</t>
  </si>
  <si>
    <t>Dworcowa 57</t>
  </si>
  <si>
    <t>35.</t>
  </si>
  <si>
    <t>Dworcowa 62</t>
  </si>
  <si>
    <t>36.</t>
  </si>
  <si>
    <t>Dworcowa 67</t>
  </si>
  <si>
    <t>37.</t>
  </si>
  <si>
    <t>Dworcowa 89A</t>
  </si>
  <si>
    <t>38.</t>
  </si>
  <si>
    <t>Elbląska 12</t>
  </si>
  <si>
    <t>39.</t>
  </si>
  <si>
    <t>Flisacka 17 oficyna</t>
  </si>
  <si>
    <t>40.</t>
  </si>
  <si>
    <t>41.</t>
  </si>
  <si>
    <t>Flisacka 18</t>
  </si>
  <si>
    <t>42.</t>
  </si>
  <si>
    <t>Flisacka 3</t>
  </si>
  <si>
    <t>43.</t>
  </si>
  <si>
    <t xml:space="preserve">Flisacka 3 oficyna </t>
  </si>
  <si>
    <t>44.</t>
  </si>
  <si>
    <t>Flisacka 30</t>
  </si>
  <si>
    <t>45.</t>
  </si>
  <si>
    <t>Flisacka 6</t>
  </si>
  <si>
    <t>46.</t>
  </si>
  <si>
    <t>Flisacka 7</t>
  </si>
  <si>
    <t>47.</t>
  </si>
  <si>
    <t>Flisacka 9</t>
  </si>
  <si>
    <t>48.</t>
  </si>
  <si>
    <t>Garbary 16A oficyna (w tym garaże)</t>
  </si>
  <si>
    <t>49.</t>
  </si>
  <si>
    <t>Garbary 24</t>
  </si>
  <si>
    <t>50.</t>
  </si>
  <si>
    <t xml:space="preserve">Garbary 6 oficyna </t>
  </si>
  <si>
    <t>51.</t>
  </si>
  <si>
    <t>52.</t>
  </si>
  <si>
    <t>Gdańska 16B oficyna</t>
  </si>
  <si>
    <t>53.</t>
  </si>
  <si>
    <t>Gdańska 5</t>
  </si>
  <si>
    <t>54.</t>
  </si>
  <si>
    <t>Gdańska 17A oficyna</t>
  </si>
  <si>
    <t>55.</t>
  </si>
  <si>
    <t>Gdańska 3</t>
  </si>
  <si>
    <t>56.</t>
  </si>
  <si>
    <t>Gdańska 31B oficyna</t>
  </si>
  <si>
    <t>57.</t>
  </si>
  <si>
    <t>Gdańska 37A</t>
  </si>
  <si>
    <t>58.</t>
  </si>
  <si>
    <t>Gdańska 40</t>
  </si>
  <si>
    <t>59.</t>
  </si>
  <si>
    <t>Gdańska 58 front</t>
  </si>
  <si>
    <t>60.</t>
  </si>
  <si>
    <t>Gdańska 58 oficyna</t>
  </si>
  <si>
    <t>61.</t>
  </si>
  <si>
    <t>Gdańska 63 front</t>
  </si>
  <si>
    <t>62.</t>
  </si>
  <si>
    <t>Gdańska 63 oficyna</t>
  </si>
  <si>
    <t>63.</t>
  </si>
  <si>
    <t>Gdańska 66</t>
  </si>
  <si>
    <t>64.</t>
  </si>
  <si>
    <t>Gdańska 79 front</t>
  </si>
  <si>
    <t>65.</t>
  </si>
  <si>
    <t>Gdańska 79 oficyna</t>
  </si>
  <si>
    <t>66.</t>
  </si>
  <si>
    <t>Graniczna 13</t>
  </si>
  <si>
    <t>67.</t>
  </si>
  <si>
    <t>Graniczna 13A</t>
  </si>
  <si>
    <t>68.</t>
  </si>
  <si>
    <t>Graniczna 13B</t>
  </si>
  <si>
    <t>69.</t>
  </si>
  <si>
    <t>Graniczna 7</t>
  </si>
  <si>
    <t>70.</t>
  </si>
  <si>
    <t>Grunwaldzka 10</t>
  </si>
  <si>
    <t>71.</t>
  </si>
  <si>
    <t>Grunwaldzka 109</t>
  </si>
  <si>
    <t>72.</t>
  </si>
  <si>
    <t>73.</t>
  </si>
  <si>
    <t>Grunwaldzka 111</t>
  </si>
  <si>
    <t>74.</t>
  </si>
  <si>
    <t>75.</t>
  </si>
  <si>
    <t>76.</t>
  </si>
  <si>
    <t>Grunwaldzka 119</t>
  </si>
  <si>
    <t>77.</t>
  </si>
  <si>
    <t>Grunwaldzka 119A</t>
  </si>
  <si>
    <t>78.</t>
  </si>
  <si>
    <t>Grunwaldzka 121A</t>
  </si>
  <si>
    <t>79.</t>
  </si>
  <si>
    <t>Grunwadzka 121B</t>
  </si>
  <si>
    <t>80.</t>
  </si>
  <si>
    <t>Grunwaldzka 121D</t>
  </si>
  <si>
    <t>81.</t>
  </si>
  <si>
    <t>Grunwaldzka 121F</t>
  </si>
  <si>
    <t>82.</t>
  </si>
  <si>
    <t>Grunwaldzka 123</t>
  </si>
  <si>
    <t>83.</t>
  </si>
  <si>
    <t>84.</t>
  </si>
  <si>
    <t>Grunwaldzka 150</t>
  </si>
  <si>
    <t>85.</t>
  </si>
  <si>
    <t>Grunwaldzka 153</t>
  </si>
  <si>
    <t>86.</t>
  </si>
  <si>
    <t>87.</t>
  </si>
  <si>
    <t>Grunwaldzka 154</t>
  </si>
  <si>
    <t>88.</t>
  </si>
  <si>
    <t>Grunwaldzka 154 oficyna lewa</t>
  </si>
  <si>
    <t>89.</t>
  </si>
  <si>
    <t>Grunwaldzka 154 oficyna prawa</t>
  </si>
  <si>
    <t>90.</t>
  </si>
  <si>
    <t>Grunwaldzka 155</t>
  </si>
  <si>
    <t>91.</t>
  </si>
  <si>
    <t>92.</t>
  </si>
  <si>
    <t>Grunwaldzka 16</t>
  </si>
  <si>
    <t>93.</t>
  </si>
  <si>
    <t>Grunwaldzka 161</t>
  </si>
  <si>
    <t>94.</t>
  </si>
  <si>
    <t>95.</t>
  </si>
  <si>
    <t>96.</t>
  </si>
  <si>
    <t>Grunwaldzka 176</t>
  </si>
  <si>
    <t>97.</t>
  </si>
  <si>
    <t>Grunwaldzka 179</t>
  </si>
  <si>
    <t>98.</t>
  </si>
  <si>
    <t>Grunwaldzka 179 I oficyna</t>
  </si>
  <si>
    <t>99.</t>
  </si>
  <si>
    <t>Grunwaldzka 179 II oficyna</t>
  </si>
  <si>
    <t>100.</t>
  </si>
  <si>
    <t>Grunwaldzka 179 III oficyna</t>
  </si>
  <si>
    <t>102.</t>
  </si>
  <si>
    <t>Grunwaldzka 197</t>
  </si>
  <si>
    <t>103.</t>
  </si>
  <si>
    <t>Grunwaldzka 208</t>
  </si>
  <si>
    <t>104.</t>
  </si>
  <si>
    <t>Grunwaldzka 237</t>
  </si>
  <si>
    <t>105.</t>
  </si>
  <si>
    <t>Grunwaldzka 241</t>
  </si>
  <si>
    <t>106.</t>
  </si>
  <si>
    <t>Grunwaldzka 36</t>
  </si>
  <si>
    <t>107.</t>
  </si>
  <si>
    <t>Grunwaldzka 49A</t>
  </si>
  <si>
    <t>108.</t>
  </si>
  <si>
    <t>Grunwaldzka 49</t>
  </si>
  <si>
    <t>109.</t>
  </si>
  <si>
    <t>Grunwaldzka 49G</t>
  </si>
  <si>
    <t>110.</t>
  </si>
  <si>
    <t>Grunwaldzka 51</t>
  </si>
  <si>
    <t>111.</t>
  </si>
  <si>
    <t>Grunwaldzka 53</t>
  </si>
  <si>
    <t>112.</t>
  </si>
  <si>
    <t>Grunwaldzka 53B</t>
  </si>
  <si>
    <t>113.</t>
  </si>
  <si>
    <t>Grunwaldzka 55</t>
  </si>
  <si>
    <t>114.</t>
  </si>
  <si>
    <t>115.</t>
  </si>
  <si>
    <t>Grunwaldzka 59</t>
  </si>
  <si>
    <t>116.</t>
  </si>
  <si>
    <t>117.</t>
  </si>
  <si>
    <t>Grunwaldzka 61</t>
  </si>
  <si>
    <t>118.</t>
  </si>
  <si>
    <t>Grunwaldzka 63</t>
  </si>
  <si>
    <t>119.</t>
  </si>
  <si>
    <t>Grunwaldzka 63B</t>
  </si>
  <si>
    <t>120.</t>
  </si>
  <si>
    <t>Grunwaldzka 72A</t>
  </si>
  <si>
    <t>121.</t>
  </si>
  <si>
    <t>Grunwaldzka 72B</t>
  </si>
  <si>
    <t>122.</t>
  </si>
  <si>
    <t>Grunwaldzka 74</t>
  </si>
  <si>
    <t>123.</t>
  </si>
  <si>
    <t>Grunwaldzka 75</t>
  </si>
  <si>
    <t>124.</t>
  </si>
  <si>
    <t>125.</t>
  </si>
  <si>
    <t>Grunwaldzka 75A</t>
  </si>
  <si>
    <t>126.</t>
  </si>
  <si>
    <t>Grunwaldzka 78</t>
  </si>
  <si>
    <t>127.</t>
  </si>
  <si>
    <t>128.</t>
  </si>
  <si>
    <t>Grunwaldzka 81 oficyna (wartość odtworzeniowa-powierzchnia 22,73m2)</t>
  </si>
  <si>
    <t>129.</t>
  </si>
  <si>
    <t>Grunwaldzka 86</t>
  </si>
  <si>
    <t>130.</t>
  </si>
  <si>
    <t>Grunwaldzka 86B</t>
  </si>
  <si>
    <t>131.</t>
  </si>
  <si>
    <t>Grunwaldzka 87A</t>
  </si>
  <si>
    <t>132.</t>
  </si>
  <si>
    <t>Grunwaldzka 91</t>
  </si>
  <si>
    <t>133.</t>
  </si>
  <si>
    <t>Grunwaldzka 91D</t>
  </si>
  <si>
    <t>134.</t>
  </si>
  <si>
    <t>Grunwaldzka 97</t>
  </si>
  <si>
    <t>135.</t>
  </si>
  <si>
    <t>Grunwaldzka 99</t>
  </si>
  <si>
    <t>136.</t>
  </si>
  <si>
    <t>Grunwaldzka 99A</t>
  </si>
  <si>
    <t>137.</t>
  </si>
  <si>
    <t>Henryka Sienkiewicza 21</t>
  </si>
  <si>
    <t>138.</t>
  </si>
  <si>
    <t>Henryka Sienkiewicza 39A</t>
  </si>
  <si>
    <t>139.</t>
  </si>
  <si>
    <t>Henryka Sienkiewicza 39B</t>
  </si>
  <si>
    <t>140.</t>
  </si>
  <si>
    <t>Henryka Sienkiewicza 8</t>
  </si>
  <si>
    <t>141.</t>
  </si>
  <si>
    <t>I.Paderewskiego 4</t>
  </si>
  <si>
    <t>142.</t>
  </si>
  <si>
    <t>J.I.Kraszewskiego 18</t>
  </si>
  <si>
    <t>143.</t>
  </si>
  <si>
    <t>J.J.Śniadeckich 12</t>
  </si>
  <si>
    <t>144.</t>
  </si>
  <si>
    <t>J.J.Śniadeckich 63</t>
  </si>
  <si>
    <t>145.</t>
  </si>
  <si>
    <t>146.</t>
  </si>
  <si>
    <t>Jagiellońska 28A</t>
  </si>
  <si>
    <t>147.</t>
  </si>
  <si>
    <t>Jagiellońska 36</t>
  </si>
  <si>
    <t>148.</t>
  </si>
  <si>
    <t>Jagiellońska 38</t>
  </si>
  <si>
    <t>149.</t>
  </si>
  <si>
    <t>Jagiellońska 46 oficyna prawa</t>
  </si>
  <si>
    <t>150.</t>
  </si>
  <si>
    <t>Jagiellońska 46A front</t>
  </si>
  <si>
    <t>151.</t>
  </si>
  <si>
    <t>Jana Długosza 16</t>
  </si>
  <si>
    <t>152.</t>
  </si>
  <si>
    <t>Jana Sobieskiego 9-11</t>
  </si>
  <si>
    <t>153.</t>
  </si>
  <si>
    <t>154.</t>
  </si>
  <si>
    <t>Jasna 12A</t>
  </si>
  <si>
    <t>155.</t>
  </si>
  <si>
    <t>Jasna 12B</t>
  </si>
  <si>
    <t>156.</t>
  </si>
  <si>
    <t>Jasna 14</t>
  </si>
  <si>
    <t>157.</t>
  </si>
  <si>
    <t>Jasna 14B</t>
  </si>
  <si>
    <t>158.</t>
  </si>
  <si>
    <t>Jasna 14C</t>
  </si>
  <si>
    <t>159.</t>
  </si>
  <si>
    <t>Jasna 17</t>
  </si>
  <si>
    <t>160.</t>
  </si>
  <si>
    <t>Jasna 17B</t>
  </si>
  <si>
    <t>161.</t>
  </si>
  <si>
    <t>Jasna 18A</t>
  </si>
  <si>
    <t>162.</t>
  </si>
  <si>
    <t>Jasna 18B</t>
  </si>
  <si>
    <t>163.</t>
  </si>
  <si>
    <t>Jasna 2</t>
  </si>
  <si>
    <t>164.</t>
  </si>
  <si>
    <t>Jasna 21</t>
  </si>
  <si>
    <t>165.</t>
  </si>
  <si>
    <t>Jasna 24</t>
  </si>
  <si>
    <t>166.</t>
  </si>
  <si>
    <t>Jasna 24/26</t>
  </si>
  <si>
    <t>167.</t>
  </si>
  <si>
    <t>168.</t>
  </si>
  <si>
    <t>169.</t>
  </si>
  <si>
    <t>Jasna 25</t>
  </si>
  <si>
    <t>170.</t>
  </si>
  <si>
    <t>Jasna 25A</t>
  </si>
  <si>
    <t>171.</t>
  </si>
  <si>
    <t>172.</t>
  </si>
  <si>
    <t>Jasna 25C</t>
  </si>
  <si>
    <t>173.</t>
  </si>
  <si>
    <t>Jasna 28</t>
  </si>
  <si>
    <t>174.</t>
  </si>
  <si>
    <t>175.</t>
  </si>
  <si>
    <t>Jasna 29</t>
  </si>
  <si>
    <t>176.</t>
  </si>
  <si>
    <t>177.</t>
  </si>
  <si>
    <t>178.</t>
  </si>
  <si>
    <t>Jasna 39</t>
  </si>
  <si>
    <t>179.</t>
  </si>
  <si>
    <t>Jasna 8</t>
  </si>
  <si>
    <t>180.</t>
  </si>
  <si>
    <t>Jasna 9A</t>
  </si>
  <si>
    <t>181.</t>
  </si>
  <si>
    <t>Jasna 9B</t>
  </si>
  <si>
    <t>182.</t>
  </si>
  <si>
    <t>Kanałowa 2</t>
  </si>
  <si>
    <t>183.</t>
  </si>
  <si>
    <t>Kopernika 5</t>
  </si>
  <si>
    <t>184.</t>
  </si>
  <si>
    <t>Koronowska 4</t>
  </si>
  <si>
    <t>185.</t>
  </si>
  <si>
    <t>Koronowska 17</t>
  </si>
  <si>
    <t>186.</t>
  </si>
  <si>
    <t>Koronowska 3A</t>
  </si>
  <si>
    <t>188.</t>
  </si>
  <si>
    <t>Koronowska 6</t>
  </si>
  <si>
    <t>189.</t>
  </si>
  <si>
    <t>Koronowska 15</t>
  </si>
  <si>
    <t>190.</t>
  </si>
  <si>
    <t>Koronowska 107</t>
  </si>
  <si>
    <t>191.</t>
  </si>
  <si>
    <t>Królowej Jadwigi 11</t>
  </si>
  <si>
    <t>192.</t>
  </si>
  <si>
    <t>193.</t>
  </si>
  <si>
    <t xml:space="preserve">Królowej Jadwigi 11 </t>
  </si>
  <si>
    <t>194.</t>
  </si>
  <si>
    <t>Kwiatowa 5</t>
  </si>
  <si>
    <t>195.</t>
  </si>
  <si>
    <t>Lipowa 10 oficyna</t>
  </si>
  <si>
    <t>196.</t>
  </si>
  <si>
    <t>Lipowa 11</t>
  </si>
  <si>
    <t>197.</t>
  </si>
  <si>
    <t>Marszałka Focha 26 oficyna</t>
  </si>
  <si>
    <t>198.</t>
  </si>
  <si>
    <t>Marszałka Focha 6</t>
  </si>
  <si>
    <t>199.</t>
  </si>
  <si>
    <t>Marszałka Focha 6A</t>
  </si>
  <si>
    <t>200.</t>
  </si>
  <si>
    <t>Marszałka Focha 8</t>
  </si>
  <si>
    <t>201.</t>
  </si>
  <si>
    <t>202.</t>
  </si>
  <si>
    <t>Mazowiecka 20</t>
  </si>
  <si>
    <t>203.</t>
  </si>
  <si>
    <t>Mazowiecka 20 oficyna</t>
  </si>
  <si>
    <t>204.</t>
  </si>
  <si>
    <t>Mazowiecka 21</t>
  </si>
  <si>
    <t>205.</t>
  </si>
  <si>
    <t>Mazowiecka 24 front</t>
  </si>
  <si>
    <t>206.</t>
  </si>
  <si>
    <t>Mazowiecka 24 oficyna</t>
  </si>
  <si>
    <t>207.</t>
  </si>
  <si>
    <t>208.</t>
  </si>
  <si>
    <t>Młyńska 2</t>
  </si>
  <si>
    <t>209.</t>
  </si>
  <si>
    <t>Młyńska 2A</t>
  </si>
  <si>
    <t>210.</t>
  </si>
  <si>
    <t>Nad Torem 7</t>
  </si>
  <si>
    <t>211.</t>
  </si>
  <si>
    <t>Nadrzeczna 2</t>
  </si>
  <si>
    <t>212.</t>
  </si>
  <si>
    <t>Nowogrodzka 6A oficyna</t>
  </si>
  <si>
    <t>213.</t>
  </si>
  <si>
    <t>Obrońców Bydgoszczy 11</t>
  </si>
  <si>
    <t>214.</t>
  </si>
  <si>
    <t>Obrońców Bydgoszczy 14</t>
  </si>
  <si>
    <t>215.</t>
  </si>
  <si>
    <t>216.</t>
  </si>
  <si>
    <t>Obrońców Bydgoszczy 16</t>
  </si>
  <si>
    <t>217.</t>
  </si>
  <si>
    <t>Piaski 34</t>
  </si>
  <si>
    <t>218.</t>
  </si>
  <si>
    <t>Piaski 71</t>
  </si>
  <si>
    <t>219.</t>
  </si>
  <si>
    <t>Piotra Skargi 10 oficyna prawa</t>
  </si>
  <si>
    <t>220.</t>
  </si>
  <si>
    <t>Piotra Skargi 12</t>
  </si>
  <si>
    <t>221.</t>
  </si>
  <si>
    <t>Piotra Skargi 6</t>
  </si>
  <si>
    <t>222.</t>
  </si>
  <si>
    <t>Piotra Skargi 7</t>
  </si>
  <si>
    <t>223.</t>
  </si>
  <si>
    <t>Piotra Skargi 9</t>
  </si>
  <si>
    <t>224.</t>
  </si>
  <si>
    <t>225.</t>
  </si>
  <si>
    <t>226.</t>
  </si>
  <si>
    <t>Podolska 23</t>
  </si>
  <si>
    <t>227.</t>
  </si>
  <si>
    <t>Podolska 4</t>
  </si>
  <si>
    <t>Pomorska 26 oficyna</t>
  </si>
  <si>
    <t>231.</t>
  </si>
  <si>
    <t>233.</t>
  </si>
  <si>
    <t>Pomorska 37 oficyna</t>
  </si>
  <si>
    <t>234.</t>
  </si>
  <si>
    <t>Pomorska 46</t>
  </si>
  <si>
    <t>235.</t>
  </si>
  <si>
    <t>236.</t>
  </si>
  <si>
    <t>237.</t>
  </si>
  <si>
    <t>238.</t>
  </si>
  <si>
    <t>Pomorska 57 oficyna</t>
  </si>
  <si>
    <t>239.</t>
  </si>
  <si>
    <t xml:space="preserve">Pomorska 64 </t>
  </si>
  <si>
    <t>240.</t>
  </si>
  <si>
    <t>Pomorska 64 oficyna</t>
  </si>
  <si>
    <t>241.</t>
  </si>
  <si>
    <t>Pomorska 72</t>
  </si>
  <si>
    <t>242.</t>
  </si>
  <si>
    <t>Przejazd 1</t>
  </si>
  <si>
    <t>243.</t>
  </si>
  <si>
    <t>Przejazd 22</t>
  </si>
  <si>
    <t>244.</t>
  </si>
  <si>
    <t>Rajska 2</t>
  </si>
  <si>
    <t>245.</t>
  </si>
  <si>
    <t>Reja 2 front</t>
  </si>
  <si>
    <t>246.</t>
  </si>
  <si>
    <t>Reja 2 oficyna</t>
  </si>
  <si>
    <t>247.</t>
  </si>
  <si>
    <t>Saperów 207</t>
  </si>
  <si>
    <t>248.</t>
  </si>
  <si>
    <t>Saperów 44 - Skarb Państwa</t>
  </si>
  <si>
    <t>249.</t>
  </si>
  <si>
    <t>Saperów 85</t>
  </si>
  <si>
    <t>250.</t>
  </si>
  <si>
    <t>Saperów 91</t>
  </si>
  <si>
    <t>251.</t>
  </si>
  <si>
    <t>Smukalska 94</t>
  </si>
  <si>
    <t>252.</t>
  </si>
  <si>
    <t>Stary Port 19</t>
  </si>
  <si>
    <t>253.</t>
  </si>
  <si>
    <t>254.</t>
  </si>
  <si>
    <t>Śląska 44 front</t>
  </si>
  <si>
    <t>255.</t>
  </si>
  <si>
    <t>Śląska 46</t>
  </si>
  <si>
    <t>256.</t>
  </si>
  <si>
    <t>Średnia 25A</t>
  </si>
  <si>
    <t>257.</t>
  </si>
  <si>
    <t>Średnia 25B</t>
  </si>
  <si>
    <t>258.</t>
  </si>
  <si>
    <t xml:space="preserve">Średnia 27 </t>
  </si>
  <si>
    <t>259.</t>
  </si>
  <si>
    <t>Średnia 34</t>
  </si>
  <si>
    <t>260.</t>
  </si>
  <si>
    <t>Średnia 43</t>
  </si>
  <si>
    <t>261.</t>
  </si>
  <si>
    <t>Unii Lubelskiej 1</t>
  </si>
  <si>
    <t>262.</t>
  </si>
  <si>
    <t>Unii Lubelskiej 1A</t>
  </si>
  <si>
    <t>263.</t>
  </si>
  <si>
    <t>Unii Lubelskiej 1B</t>
  </si>
  <si>
    <t>264.</t>
  </si>
  <si>
    <t>Unii Lubelskiej 17</t>
  </si>
  <si>
    <t>265.</t>
  </si>
  <si>
    <t>Unii Lubelskiej 7</t>
  </si>
  <si>
    <t>266.</t>
  </si>
  <si>
    <t>Unii Lubelskiej 7A</t>
  </si>
  <si>
    <t>267.</t>
  </si>
  <si>
    <t>Unii Lubelskiej 7B</t>
  </si>
  <si>
    <t>268.</t>
  </si>
  <si>
    <t>271.</t>
  </si>
  <si>
    <t>Warszawska 2</t>
  </si>
  <si>
    <t>272.</t>
  </si>
  <si>
    <t>Warszawska 3</t>
  </si>
  <si>
    <t>273.</t>
  </si>
  <si>
    <t>Wiejska 107</t>
  </si>
  <si>
    <t>274.</t>
  </si>
  <si>
    <t>Władysława Łokietka 11A</t>
  </si>
  <si>
    <t>275.</t>
  </si>
  <si>
    <t>Władysława Łokietka 11B</t>
  </si>
  <si>
    <t>276.</t>
  </si>
  <si>
    <t>Władysława Łokietka 11C</t>
  </si>
  <si>
    <t>277.</t>
  </si>
  <si>
    <t>Władysława Łokietka 14</t>
  </si>
  <si>
    <t>278.</t>
  </si>
  <si>
    <t>Władysława Łokietka 23-25</t>
  </si>
  <si>
    <t>279.</t>
  </si>
  <si>
    <t>Władysława Łokietka 30A</t>
  </si>
  <si>
    <t>280.</t>
  </si>
  <si>
    <t>Władysława Łokietka 30B</t>
  </si>
  <si>
    <t>281.</t>
  </si>
  <si>
    <t>Władysława Łokietka 32A</t>
  </si>
  <si>
    <t>283.</t>
  </si>
  <si>
    <t>284.</t>
  </si>
  <si>
    <t>285.</t>
  </si>
  <si>
    <t>Władysława Łokietka 7</t>
  </si>
  <si>
    <t>286.</t>
  </si>
  <si>
    <t>Wrocławska 11A</t>
  </si>
  <si>
    <t>287.</t>
  </si>
  <si>
    <t>Wrocławska 11</t>
  </si>
  <si>
    <t>288.</t>
  </si>
  <si>
    <t>Wrocławska 6</t>
  </si>
  <si>
    <t>289.</t>
  </si>
  <si>
    <t>Wrocławska 9</t>
  </si>
  <si>
    <t>291.</t>
  </si>
  <si>
    <t>Zduny 3/Podolska 4</t>
  </si>
  <si>
    <t>292.</t>
  </si>
  <si>
    <t>Zduny 10</t>
  </si>
  <si>
    <t>293.</t>
  </si>
  <si>
    <t>Zduny 12</t>
  </si>
  <si>
    <t>295.</t>
  </si>
  <si>
    <t>Zduny 19</t>
  </si>
  <si>
    <t>296.</t>
  </si>
  <si>
    <t>Żeglarska 11</t>
  </si>
  <si>
    <t>297.</t>
  </si>
  <si>
    <t>Żeglarska 69</t>
  </si>
  <si>
    <t>298.</t>
  </si>
  <si>
    <t>299.</t>
  </si>
  <si>
    <t>Żeglarska 83</t>
  </si>
  <si>
    <t>301.</t>
  </si>
  <si>
    <t>Żnińska 18</t>
  </si>
  <si>
    <t>Zygmunta Augusta 2</t>
  </si>
  <si>
    <t>3 Maja 20A</t>
  </si>
  <si>
    <t>dr.K.Marcinkowskiego 1A</t>
  </si>
  <si>
    <t>dr.K.Marcinkowskiego 1B</t>
  </si>
  <si>
    <t xml:space="preserve">Dworcowa 5 </t>
  </si>
  <si>
    <t>Dworcowa 14</t>
  </si>
  <si>
    <t>Dworcowa 21A</t>
  </si>
  <si>
    <t>Dworcowa 21B</t>
  </si>
  <si>
    <t>Dworcowa 30/Podolska 15</t>
  </si>
  <si>
    <t>Dworcowa 49B</t>
  </si>
  <si>
    <t>Dworcowa 70</t>
  </si>
  <si>
    <t>Gdańska 17</t>
  </si>
  <si>
    <t>Gdańska 17B</t>
  </si>
  <si>
    <t>Gdańska 28C</t>
  </si>
  <si>
    <t xml:space="preserve">Gdańska 7 </t>
  </si>
  <si>
    <t>Gdańska 32</t>
  </si>
  <si>
    <t>Gdańska 58</t>
  </si>
  <si>
    <t>Gdańska 68</t>
  </si>
  <si>
    <t>Grunwaldzka 42</t>
  </si>
  <si>
    <t>Henryka Sienkiewicza 14</t>
  </si>
  <si>
    <t>Henryka Sienkiewicza 39</t>
  </si>
  <si>
    <t>Jagiellońska 18</t>
  </si>
  <si>
    <t>Jagiellońska 46C</t>
  </si>
  <si>
    <t>Jagiellońska 48</t>
  </si>
  <si>
    <t>Jasna 9</t>
  </si>
  <si>
    <t>Jasna 34</t>
  </si>
  <si>
    <t>Obrońców Bydgoszczy 9</t>
  </si>
  <si>
    <t>Plac Teatralny 4</t>
  </si>
  <si>
    <t>Chełmińska 10</t>
  </si>
  <si>
    <t>dr.K.Marcinkowskiego 6</t>
  </si>
  <si>
    <t>Gdańska 10 oficyna</t>
  </si>
  <si>
    <t>Grunwaldzka 5</t>
  </si>
  <si>
    <t>Grunwaldzka 101</t>
  </si>
  <si>
    <t>Grunwaldzka 95</t>
  </si>
  <si>
    <t>Henryka Sienkiewicza 28A</t>
  </si>
  <si>
    <t>Henryka Sienkiewicza 37</t>
  </si>
  <si>
    <t>Jagiellońska 30 (wartość odtworzeniowa)</t>
  </si>
  <si>
    <t>J.J.Śniadeckich 13</t>
  </si>
  <si>
    <t>J.J.Śniadeckich 15</t>
  </si>
  <si>
    <t>Jackowskiego 23 (wartość odtworzeniowa 600,99m2)</t>
  </si>
  <si>
    <t xml:space="preserve">Jana Sobieskiego 8 oficyna </t>
  </si>
  <si>
    <t>Jasna 10 (wartość odtworzeniowa 262,40m2)</t>
  </si>
  <si>
    <t>Mazowiecka 15</t>
  </si>
  <si>
    <t>Parkowa 2</t>
  </si>
  <si>
    <t>Piotra Skargi 14</t>
  </si>
  <si>
    <t>Pomorska 53</t>
  </si>
  <si>
    <t>Średnia 13</t>
  </si>
  <si>
    <t>Średnia 21</t>
  </si>
  <si>
    <t>Warszawska 8/Fredry 4</t>
  </si>
  <si>
    <t>A.Fredry4/Warszawska 8</t>
  </si>
  <si>
    <t>dr.K.Marcinkowskiego 1</t>
  </si>
  <si>
    <t>Dworcowa 10</t>
  </si>
  <si>
    <t>Dworcowa 10E</t>
  </si>
  <si>
    <t>Dworcowa 33</t>
  </si>
  <si>
    <t>Gdańska 16</t>
  </si>
  <si>
    <t>Gdańska 30</t>
  </si>
  <si>
    <t>Gdańska 35</t>
  </si>
  <si>
    <t>Gdańska 79</t>
  </si>
  <si>
    <t>Grunwaldzka 24</t>
  </si>
  <si>
    <t>Stary Port 19-21</t>
  </si>
  <si>
    <t>Władysława Łokietka 30</t>
  </si>
  <si>
    <t>Władysława Łokietka 32</t>
  </si>
  <si>
    <t>20 Stycznia 1920r. Nr 7</t>
  </si>
  <si>
    <t>M.Piotrowskiego 5</t>
  </si>
  <si>
    <t>3 Maja 5</t>
  </si>
  <si>
    <t>H.Kołłątaja 2</t>
  </si>
  <si>
    <t>H.Kołłątaja 4</t>
  </si>
  <si>
    <t>M.Piotrowskiego 20</t>
  </si>
  <si>
    <t>Śląska 9</t>
  </si>
  <si>
    <t>Śląska 38</t>
  </si>
  <si>
    <t>Plac Teatralny 4 (Stary Port 1)</t>
  </si>
  <si>
    <t>3 Maja 11B</t>
  </si>
  <si>
    <t>A.Cieszkowskiego 9</t>
  </si>
  <si>
    <t>Bolesława Chrobrego 24</t>
  </si>
  <si>
    <t xml:space="preserve">Dworcowa 38 </t>
  </si>
  <si>
    <t>Dworcowa 78</t>
  </si>
  <si>
    <t>Dworcowa 89</t>
  </si>
  <si>
    <t>Flisacka 17</t>
  </si>
  <si>
    <t>Floriana 6</t>
  </si>
  <si>
    <t xml:space="preserve">Garbary 16C </t>
  </si>
  <si>
    <t>Gdańska 55</t>
  </si>
  <si>
    <t>Grunwaldzka 121</t>
  </si>
  <si>
    <t>Grunwaldzka 157</t>
  </si>
  <si>
    <t>Grunwaldzka 72</t>
  </si>
  <si>
    <t>Grunwaldzka 81</t>
  </si>
  <si>
    <t>Henryka Sienkiewicza 35</t>
  </si>
  <si>
    <t>J.J.Śniadeckich 45</t>
  </si>
  <si>
    <t>J.J.Śniadeckich 59</t>
  </si>
  <si>
    <t>Jasna 18D</t>
  </si>
  <si>
    <t>Jasna 25E</t>
  </si>
  <si>
    <t>Kraszewskiego 18</t>
  </si>
  <si>
    <t>Łokietka 11</t>
  </si>
  <si>
    <t>Łokietka 14</t>
  </si>
  <si>
    <t>Łokietka 23-25</t>
  </si>
  <si>
    <t>Łokietka 7</t>
  </si>
  <si>
    <t>Obrońców Bydgoszczy 11A</t>
  </si>
  <si>
    <t>Obrońców Bydgoszczy 2</t>
  </si>
  <si>
    <t>Obrońców Bydgoszczy 2 oficyna</t>
  </si>
  <si>
    <t>Piotra Skargi 11</t>
  </si>
  <si>
    <t>Plac Piastowski 1/Sowińskiego 2</t>
  </si>
  <si>
    <t>Pomorska 64</t>
  </si>
  <si>
    <t>Sienkiewicza 14</t>
  </si>
  <si>
    <t>Staroszkolna 2A</t>
  </si>
  <si>
    <t>Szamarzewskiego 29</t>
  </si>
  <si>
    <t>Śląska 35</t>
  </si>
  <si>
    <t>Średnia 25</t>
  </si>
  <si>
    <t>Średnia 27</t>
  </si>
  <si>
    <t>Warszawska 19</t>
  </si>
  <si>
    <t>Warszawska 23</t>
  </si>
  <si>
    <t>Wileńska 2</t>
  </si>
  <si>
    <t>-</t>
  </si>
  <si>
    <r>
      <t xml:space="preserve">Czarna Droga 41 </t>
    </r>
    <r>
      <rPr>
        <b/>
        <sz val="10"/>
        <rFont val="Arial Narrow"/>
        <family val="2"/>
      </rPr>
      <t>(Umowa B)</t>
    </r>
  </si>
  <si>
    <t>Gdańska 66 ( w zasob. Bud. Użytkowy)</t>
  </si>
  <si>
    <t>Jagiellońska 2 (Plac Teatralny 4) poz 63</t>
  </si>
  <si>
    <r>
      <t xml:space="preserve">Czarna Droga 41    </t>
    </r>
    <r>
      <rPr>
        <b/>
        <sz val="9"/>
        <rFont val="Arial Narrow"/>
        <family val="2"/>
      </rPr>
      <t xml:space="preserve"> ( UMOWA B )</t>
    </r>
  </si>
  <si>
    <t>dr.K.Marcinkowskiego 4 (brak bud. Użytko )</t>
  </si>
  <si>
    <t>Grunwaldzka 58 ( patrz poz. 16 )</t>
  </si>
  <si>
    <t>Szamarzewskiego 29 (Dec. Wojewody )</t>
  </si>
  <si>
    <t>Dworcowa 18</t>
  </si>
  <si>
    <t>Dworcowa 35</t>
  </si>
  <si>
    <t>Dworcowa 88</t>
  </si>
  <si>
    <t>Gdańska 29</t>
  </si>
  <si>
    <t>Gdańska 37</t>
  </si>
  <si>
    <t>Grunwaldzka 58</t>
  </si>
  <si>
    <t>Grunwaldzka 87</t>
  </si>
  <si>
    <t>Jasna 12</t>
  </si>
  <si>
    <t>Kanałowa 7</t>
  </si>
  <si>
    <t>Marcinkowskiego 1</t>
  </si>
  <si>
    <t>Koronowska 4-6</t>
  </si>
  <si>
    <t>Piotra Skargi 10</t>
  </si>
  <si>
    <t>Staroszkolna 4</t>
  </si>
  <si>
    <t>Śląska 29</t>
  </si>
  <si>
    <t>Śląska 44</t>
  </si>
  <si>
    <t>Podolska 4/Zduny 3</t>
  </si>
  <si>
    <t>Reja 2/Piotra Skargi 7</t>
  </si>
  <si>
    <t>N</t>
  </si>
  <si>
    <t>murow./drewn.</t>
  </si>
  <si>
    <t>drewniana</t>
  </si>
  <si>
    <t>papa</t>
  </si>
  <si>
    <t>murow./drewn./ceglane</t>
  </si>
  <si>
    <t>murow./drewn</t>
  </si>
  <si>
    <t>dachówka/papa</t>
  </si>
  <si>
    <t>murow./drewn./ceglany</t>
  </si>
  <si>
    <t>murow. /drewn.</t>
  </si>
  <si>
    <t>eternit</t>
  </si>
  <si>
    <t>dachówka</t>
  </si>
  <si>
    <t>murow./drwen./ ceglany</t>
  </si>
  <si>
    <t>murow./drewn./ceklane</t>
  </si>
  <si>
    <t>murow./drewn/ ceglane</t>
  </si>
  <si>
    <t>betonowy</t>
  </si>
  <si>
    <t>murow./betonowe</t>
  </si>
  <si>
    <t>murow./drew./ceglane</t>
  </si>
  <si>
    <t>murow./drew.</t>
  </si>
  <si>
    <t>betonowe</t>
  </si>
  <si>
    <t>drewniane</t>
  </si>
  <si>
    <t>drewn./murowane</t>
  </si>
  <si>
    <t>ondulina</t>
  </si>
  <si>
    <t>papa/dachówka</t>
  </si>
  <si>
    <t>murowane/drewn.</t>
  </si>
  <si>
    <t>betonowe/drewn.</t>
  </si>
  <si>
    <t>dachowka</t>
  </si>
  <si>
    <t>dachowka/papa</t>
  </si>
  <si>
    <t>gonty bitumiczne</t>
  </si>
  <si>
    <t>murow./drewn/ceglane</t>
  </si>
  <si>
    <t>murow./drewn.beton.</t>
  </si>
  <si>
    <t>papa/łupek</t>
  </si>
  <si>
    <t>drewn./murow./ceglane</t>
  </si>
  <si>
    <t>murow./żelebrtowe</t>
  </si>
  <si>
    <t>żelbetowy</t>
  </si>
  <si>
    <t>murow/drewn.</t>
  </si>
  <si>
    <t xml:space="preserve">Urocza 6 oficyna                                 </t>
  </si>
  <si>
    <t>murow./drewn..</t>
  </si>
  <si>
    <t>żelbetonowy</t>
  </si>
  <si>
    <t>murow/beton</t>
  </si>
  <si>
    <t>blacha ocynk.</t>
  </si>
  <si>
    <t>żelbetowe</t>
  </si>
  <si>
    <t>murow/żelbetonowe</t>
  </si>
  <si>
    <t>płyta falista</t>
  </si>
  <si>
    <t>murow./żelbetowy</t>
  </si>
  <si>
    <t>murow./drewn./betonowe</t>
  </si>
  <si>
    <t>murow.drewn.</t>
  </si>
  <si>
    <t>drewn./murow.</t>
  </si>
  <si>
    <t>drewn./murow</t>
  </si>
  <si>
    <t>murow./drew./beton</t>
  </si>
  <si>
    <t>T</t>
  </si>
  <si>
    <t>drewn</t>
  </si>
  <si>
    <t>mur/drew</t>
  </si>
  <si>
    <t>drew</t>
  </si>
  <si>
    <t>papa/eternit</t>
  </si>
  <si>
    <t>25.02.2010</t>
  </si>
  <si>
    <t>14.01.2010</t>
  </si>
  <si>
    <t>14.12.2009</t>
  </si>
  <si>
    <t>03.03.2010</t>
  </si>
  <si>
    <t>30.03.2010</t>
  </si>
  <si>
    <t>24.02.2010</t>
  </si>
  <si>
    <t>14.12.2010</t>
  </si>
  <si>
    <t>05.03.2010</t>
  </si>
  <si>
    <t>18.12.2009</t>
  </si>
  <si>
    <t>2010/T</t>
  </si>
  <si>
    <t>COWŁ</t>
  </si>
  <si>
    <t>CO</t>
  </si>
  <si>
    <t>P/COWŁ</t>
  </si>
  <si>
    <t>P</t>
  </si>
  <si>
    <t>09.07.2010</t>
  </si>
  <si>
    <t>2007/T</t>
  </si>
  <si>
    <t>25.02.2009</t>
  </si>
  <si>
    <t>BRAK</t>
  </si>
  <si>
    <t>30.03.2011</t>
  </si>
  <si>
    <t>21.11.2010</t>
  </si>
  <si>
    <t>murow./dren.</t>
  </si>
  <si>
    <t>2006/N</t>
  </si>
  <si>
    <t>2009/N</t>
  </si>
  <si>
    <t>2006/T</t>
  </si>
  <si>
    <t>25.20.2012</t>
  </si>
  <si>
    <t>14.012010</t>
  </si>
  <si>
    <t>2005/N</t>
  </si>
  <si>
    <t>2008/T</t>
  </si>
  <si>
    <t>2008/N</t>
  </si>
  <si>
    <t>INST.ELEKTR.</t>
  </si>
  <si>
    <t>DACH</t>
  </si>
  <si>
    <t>2007/N</t>
  </si>
  <si>
    <t>INST. ELEKTR.</t>
  </si>
  <si>
    <t>INST. KANAL.,</t>
  </si>
  <si>
    <t xml:space="preserve">DACH </t>
  </si>
  <si>
    <t xml:space="preserve">POZIOM KANAL. </t>
  </si>
  <si>
    <t>POZIOM KANAL.</t>
  </si>
  <si>
    <t>MODERNIZACJA INST. CO</t>
  </si>
  <si>
    <t>STLARKA DRZWIOWA, DACH</t>
  </si>
  <si>
    <t>DACH, DACH</t>
  </si>
  <si>
    <t>DACH, DACH, INST. ELEKTR.</t>
  </si>
  <si>
    <t>WZMOCNIENIE STROPU</t>
  </si>
  <si>
    <t>PRZYLACZE WOD-KAN., INST. ELEKTR,</t>
  </si>
  <si>
    <t>REMONT CO</t>
  </si>
  <si>
    <t>MONTAZ OKIEN</t>
  </si>
  <si>
    <t>DRZWI WEJSCIOWE</t>
  </si>
  <si>
    <t>INST. KAN.</t>
  </si>
  <si>
    <t>REM PODŁOGI I BALKONU</t>
  </si>
  <si>
    <t>DACH,STROP NAD PIWN.INST ELEKTR.</t>
  </si>
  <si>
    <t>IZOLACJA PION.</t>
  </si>
  <si>
    <t>ELEWACJA</t>
  </si>
  <si>
    <t>INST. ELEKTR,DACH</t>
  </si>
  <si>
    <t>INST. ELEKTR.,</t>
  </si>
  <si>
    <t>DACH, INST. ELEKTR.</t>
  </si>
  <si>
    <t>DACH, INST. ELEKTR., DACH</t>
  </si>
  <si>
    <t>2008, 2007</t>
  </si>
  <si>
    <t>INST. ELEKTR., BALKONY</t>
  </si>
  <si>
    <t>DACH,DACH</t>
  </si>
  <si>
    <t>DACH, ELEWACJA, INST. ELEKTR,REM. SUFITU, ELEWACJA</t>
  </si>
  <si>
    <t>DACH, DACH, INST. ELEKTR., ELEWACJA</t>
  </si>
  <si>
    <t>ELEKTR.</t>
  </si>
  <si>
    <t xml:space="preserve">INST. KANAL, </t>
  </si>
  <si>
    <t>PLYTY BALKONOWE</t>
  </si>
  <si>
    <t>INST. ELEKTR., DEKARSKIE</t>
  </si>
  <si>
    <t>REMONT POM TYM.</t>
  </si>
  <si>
    <t>DACH,</t>
  </si>
  <si>
    <t>INST GAZ.,DACH</t>
  </si>
  <si>
    <t>ELEWACA, DACH</t>
  </si>
  <si>
    <t>KLATKA SCHODOWA</t>
  </si>
  <si>
    <t>POZIOM KANAL, DACH</t>
  </si>
  <si>
    <t>STROP, DACH</t>
  </si>
  <si>
    <t>INST. KANAL.,DACH</t>
  </si>
  <si>
    <t>INST. ODGROMOWA</t>
  </si>
  <si>
    <t>ROBOTY INST. SANIT. TYNKOWANIE I PRZEMUR., DACH</t>
  </si>
  <si>
    <t>PRACE REMONTOWE</t>
  </si>
  <si>
    <t>INST. ELEKTR., DACH</t>
  </si>
  <si>
    <t>2011/N</t>
  </si>
  <si>
    <t>01.08.2011</t>
  </si>
  <si>
    <t>P/COWL</t>
  </si>
  <si>
    <t>WYM. INST. GAZ.,DACH</t>
  </si>
  <si>
    <t>2009/T</t>
  </si>
  <si>
    <t>2007T</t>
  </si>
  <si>
    <t>03.03.2012</t>
  </si>
  <si>
    <t>MUR/DREWN</t>
  </si>
  <si>
    <t>DREWNIANA</t>
  </si>
  <si>
    <t>PAPA</t>
  </si>
  <si>
    <t>DACHÓWKA, PAPA BLACHA</t>
  </si>
  <si>
    <t>2000/T</t>
  </si>
  <si>
    <t>26.01.2010</t>
  </si>
  <si>
    <t>2010/N</t>
  </si>
  <si>
    <t>DACH,BALKONY</t>
  </si>
  <si>
    <t>11.05.2009</t>
  </si>
  <si>
    <t>25.02.2000</t>
  </si>
  <si>
    <t>2008N</t>
  </si>
  <si>
    <t>25.02.2011</t>
  </si>
  <si>
    <t>25.02.2012</t>
  </si>
  <si>
    <t>14.01.2011</t>
  </si>
  <si>
    <t>06.08.2008</t>
  </si>
  <si>
    <t>ODCIĘTE</t>
  </si>
  <si>
    <t>18.01.2010</t>
  </si>
  <si>
    <t>14.05.2010</t>
  </si>
  <si>
    <t>14.05.2011</t>
  </si>
  <si>
    <t>14.05.2012</t>
  </si>
  <si>
    <t>30.08.2010</t>
  </si>
  <si>
    <t>12.02.2010</t>
  </si>
  <si>
    <t>12.08.2010</t>
  </si>
  <si>
    <t>03.02.2010</t>
  </si>
  <si>
    <t>Jackowskiego 23 oficyna</t>
  </si>
  <si>
    <t>08.12.2006</t>
  </si>
  <si>
    <t>murow./drewn/</t>
  </si>
  <si>
    <t>murow../drewn./ceglan.</t>
  </si>
  <si>
    <t>murow../drewn.</t>
  </si>
  <si>
    <t>19.12.2009</t>
  </si>
  <si>
    <t xml:space="preserve">J.J.Śniadeckich 1 </t>
  </si>
  <si>
    <t>BRAK PRADU</t>
  </si>
  <si>
    <t>2208/T</t>
  </si>
  <si>
    <t>mur./bet</t>
  </si>
  <si>
    <t>betonowa</t>
  </si>
  <si>
    <t>31.05.2011</t>
  </si>
  <si>
    <t>t</t>
  </si>
  <si>
    <t>Dworcowa 53- pom. na pojemnik</t>
  </si>
  <si>
    <t>Budynek oddany do użytku w 2009 ( I przegląd w 2014)</t>
  </si>
  <si>
    <t>P/CO</t>
  </si>
  <si>
    <t>DRZWI WEJŚC., DACH</t>
  </si>
  <si>
    <t>REMONT CO,DACH</t>
  </si>
  <si>
    <t>elektr/dach</t>
  </si>
  <si>
    <t>DACH, CO, GAZ, ELEKTR</t>
  </si>
  <si>
    <t>DACH,ELEKTR., KLATKA</t>
  </si>
  <si>
    <t>REMONT DACHU, ELEW.,KALTKA.</t>
  </si>
  <si>
    <t>DACH, CO, GAZ, KLATKA</t>
  </si>
  <si>
    <t>klatka</t>
  </si>
  <si>
    <t>dach</t>
  </si>
  <si>
    <t>dekarskie/el/kl</t>
  </si>
  <si>
    <t>DACH, KLATKA</t>
  </si>
  <si>
    <t>DACH, ELEKTR.</t>
  </si>
  <si>
    <t>STOLARKA DRZWIOWA, DACH</t>
  </si>
  <si>
    <t xml:space="preserve">ELEWACJA, DACH, </t>
  </si>
  <si>
    <t>KOMINY+SWIETLIKI, ELEKTR.</t>
  </si>
  <si>
    <t>INST. KANAL., ELEWACJA, DACH, ELEKTR.</t>
  </si>
  <si>
    <t>elektr</t>
  </si>
  <si>
    <t>gaz</t>
  </si>
  <si>
    <t>INST. KANAL.,ELEKTR.,KLATKA</t>
  </si>
  <si>
    <t>co</t>
  </si>
  <si>
    <t>DACH, INST. GAZOWA, ELEKTR</t>
  </si>
  <si>
    <t>DACH, GAZ, ELEKTR</t>
  </si>
  <si>
    <t xml:space="preserve">DACH, GAZ, </t>
  </si>
  <si>
    <t>Budowlane</t>
  </si>
  <si>
    <t>ODPROWADZENIE WOD DESZCZOWYCH, DOPROWADZENIE GAZU, DACH</t>
  </si>
  <si>
    <t>DACH, OGOLNOBUD.</t>
  </si>
  <si>
    <t>IZOLACJA P.WILG.,ELEKTR.,</t>
  </si>
  <si>
    <t>INST. ELEKTR. IZOL. P.WILGOĆ., DACH, GAZ, ELEKTR.</t>
  </si>
  <si>
    <t>INST. GAZOWA, DACH</t>
  </si>
  <si>
    <t>DACH, KLATKA, OGOLNOB.</t>
  </si>
  <si>
    <t>ELEKTR</t>
  </si>
  <si>
    <t>DACH, DESZCOWKA, GAZ</t>
  </si>
  <si>
    <t>INSTL ELEKTR. , GAZ</t>
  </si>
  <si>
    <t>DACH, GAZ</t>
  </si>
  <si>
    <t>KANAL DESZCZOWY, DACH, INST. KANAL., KLATKA, DACH</t>
  </si>
  <si>
    <t>KLATKA, DOC.,</t>
  </si>
  <si>
    <t>DOCIEPLENIE I PODSUFITKA , WOD</t>
  </si>
  <si>
    <t>INST. ELEKTR., ELEKTR.</t>
  </si>
  <si>
    <t xml:space="preserve">DACH,CO, ELEKTR., GAZ, </t>
  </si>
  <si>
    <t>WYMIANA STROPU, POZIOM KANAL.CO,DACH,  INST. ELEKTR.,</t>
  </si>
  <si>
    <t>OKNA, KLATKA SCHODOWA, ELEWACJA, DACH</t>
  </si>
  <si>
    <t>ELEWACJA, KLATKA SCHODOWA, WYMIANA OKIEN, INST. ELEKTR., STOLARKA OKIENNA, DACH</t>
  </si>
  <si>
    <t>STOLARKA OKIENNA, PRACE REMONTOWE, KLATKA, DACH</t>
  </si>
  <si>
    <t>POZIOM KANAL., ELEWACJA, DACH</t>
  </si>
  <si>
    <t>POZIOM KANAL., DACH, GAZ</t>
  </si>
  <si>
    <t>ELEKTR., DACH,</t>
  </si>
  <si>
    <t xml:space="preserve">DACH, ELEWACJA, </t>
  </si>
  <si>
    <t>DACH, CO</t>
  </si>
  <si>
    <t>GAZ</t>
  </si>
  <si>
    <t>KLATKA</t>
  </si>
  <si>
    <t>DOCIEPLENIE, DACH, OGOLNOB.,</t>
  </si>
  <si>
    <t>BUDOWL.</t>
  </si>
  <si>
    <t>ELEWACJA,DACH, GAZ</t>
  </si>
  <si>
    <t>DRZWI ZENETRZNE, DACHELEKTR.,</t>
  </si>
  <si>
    <t>DACH, GAZ, ELEKTR.,</t>
  </si>
  <si>
    <t>DACHSUFIT I DOCIEPL., ELEKTR.</t>
  </si>
  <si>
    <t>DACH, KANAL.,</t>
  </si>
  <si>
    <t>INST. WODOC., ELEKTR., DACH,</t>
  </si>
  <si>
    <t>WOD</t>
  </si>
  <si>
    <t>ELEWACJA, ELEKTR.</t>
  </si>
  <si>
    <t>BUDOWLANE</t>
  </si>
  <si>
    <t>INST. ELEKTR., WOD., BUDOWL.</t>
  </si>
  <si>
    <t>DACH, WOD.,</t>
  </si>
  <si>
    <t>WYMIANA KANALIZACJI, DACH, ELEKTR.,</t>
  </si>
  <si>
    <t>DACH,OCIEPLENEIE, KANAL.</t>
  </si>
  <si>
    <t>DACH, POZIOM KANAL., DACH</t>
  </si>
  <si>
    <t>DACH, DOC.,</t>
  </si>
  <si>
    <t xml:space="preserve">ELEKTR., </t>
  </si>
  <si>
    <t>INST. KANAL.,DACH, GAZ</t>
  </si>
  <si>
    <t>DRZWI ZENETRZNE, INST. GAZ, ELEKTR.,</t>
  </si>
  <si>
    <t>ELEWACJA, GAZ, ELEKTR.,</t>
  </si>
  <si>
    <t>DACH, ELEKTR., GAZ</t>
  </si>
  <si>
    <t>DACH, STLOARKA DRZWIOWA, GAZ</t>
  </si>
  <si>
    <t>POZIOM KANAL.STROP DREWN .DOCIEPL., ELEKTR.,</t>
  </si>
  <si>
    <t>MODERNIZACJA CO, DACH, ELEKTR.,</t>
  </si>
  <si>
    <t>REMONT BUDYNKU, DACH, CO, CW</t>
  </si>
  <si>
    <t>N/2009</t>
  </si>
  <si>
    <t>N, 2009</t>
  </si>
  <si>
    <t>T, 2009</t>
  </si>
  <si>
    <t>T/2009</t>
  </si>
  <si>
    <t>N/2007</t>
  </si>
  <si>
    <t>T, 2007</t>
  </si>
  <si>
    <t>N/2006</t>
  </si>
  <si>
    <t>N, 2006</t>
  </si>
  <si>
    <t>T, 2006</t>
  </si>
  <si>
    <t>N/2010</t>
  </si>
  <si>
    <t>T/2007</t>
  </si>
  <si>
    <t>N/ 2006</t>
  </si>
  <si>
    <t>T/2006</t>
  </si>
  <si>
    <t>2002-2012</t>
  </si>
  <si>
    <t>2002-2013</t>
  </si>
  <si>
    <t>40,1+ pow. garazy 33m2</t>
  </si>
  <si>
    <t>3+1</t>
  </si>
  <si>
    <t>GDAŃSKA 10 + Parkowa 2 (bez Pomorzanina)</t>
  </si>
  <si>
    <t>139,53 (w tym 72,53 m2 TEATR)</t>
  </si>
  <si>
    <t xml:space="preserve">Grunwaldzka 77         </t>
  </si>
  <si>
    <t xml:space="preserve">Henryka Sienkiewicza 21    </t>
  </si>
  <si>
    <t>n</t>
  </si>
  <si>
    <t>24.02.2009</t>
  </si>
  <si>
    <t>DACH, POZIOM WOD-KAN</t>
  </si>
  <si>
    <t xml:space="preserve">papa   </t>
  </si>
  <si>
    <t xml:space="preserve">Pomorska 54                                 </t>
  </si>
  <si>
    <t>T/2010</t>
  </si>
  <si>
    <t>N/2007/</t>
  </si>
  <si>
    <t>N, 2007</t>
  </si>
  <si>
    <t>14-01-2010</t>
  </si>
  <si>
    <t>N/COWŁ</t>
  </si>
  <si>
    <t>26.01.2009</t>
  </si>
  <si>
    <t>pow. ujęta w powierzchni frontu</t>
  </si>
  <si>
    <t>300.</t>
  </si>
  <si>
    <t>Grunwaldzka 59-klatka II</t>
  </si>
  <si>
    <t>Grunwaldzka 59- klatka I</t>
  </si>
  <si>
    <r>
      <t xml:space="preserve">3 Maja 20 </t>
    </r>
    <r>
      <rPr>
        <sz val="10"/>
        <rFont val="Arial Narrow"/>
        <family val="2"/>
      </rPr>
      <t>a</t>
    </r>
  </si>
  <si>
    <t>302.</t>
  </si>
  <si>
    <t>303.</t>
  </si>
  <si>
    <t>304.</t>
  </si>
  <si>
    <t xml:space="preserve">Jasna 17 </t>
  </si>
  <si>
    <t xml:space="preserve">Władysława Łokietka 25 </t>
  </si>
  <si>
    <t xml:space="preserve">Garbary 16 </t>
  </si>
  <si>
    <t>wartość budynku - wartość księgowa (poz 6 minus poz 7)</t>
  </si>
  <si>
    <t>RAZEM</t>
  </si>
  <si>
    <t>wartość budynku (powierzchnia x wartość m2)</t>
  </si>
  <si>
    <t>101.</t>
  </si>
  <si>
    <t>187.</t>
  </si>
  <si>
    <t>228.</t>
  </si>
  <si>
    <t>229.</t>
  </si>
  <si>
    <t>230.</t>
  </si>
  <si>
    <t>232.</t>
  </si>
  <si>
    <t>269.</t>
  </si>
  <si>
    <t>270.</t>
  </si>
  <si>
    <t>282.</t>
  </si>
  <si>
    <t>290.</t>
  </si>
  <si>
    <t>294.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</si>
  <si>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</si>
  <si>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</si>
  <si>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</si>
  <si>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</si>
  <si>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</si>
  <si>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</si>
  <si>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</si>
  <si>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</si>
  <si>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</si>
  <si>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</si>
  <si>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</si>
  <si>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</si>
  <si>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</si>
  <si>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</si>
  <si>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</si>
  <si>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</si>
  <si>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</si>
  <si>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</si>
  <si>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</si>
  <si>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</si>
  <si>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</si>
  <si>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</si>
  <si>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</si>
  <si>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</si>
  <si>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</si>
  <si>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</si>
  <si>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</si>
  <si>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</si>
  <si>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</si>
  <si>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</si>
  <si>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</si>
  <si>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</si>
  <si>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</si>
  <si>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</si>
  <si>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</si>
  <si>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</si>
  <si>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</si>
  <si>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</si>
  <si>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</si>
  <si>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</si>
  <si>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</si>
  <si>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</si>
  <si>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</si>
  <si>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</si>
  <si>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</si>
  <si>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</si>
  <si>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</si>
  <si>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</si>
  <si>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</si>
  <si>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</si>
  <si>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</si>
  <si>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</si>
  <si>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</si>
  <si>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</si>
  <si>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</si>
  <si>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</si>
  <si>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</si>
  <si>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</si>
  <si>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</si>
  <si>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</si>
  <si>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</si>
  <si>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</si>
  <si>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</si>
  <si>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</si>
  <si>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</si>
  <si>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</si>
  <si>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</si>
  <si>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</si>
  <si>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</si>
  <si>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</si>
  <si>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</si>
  <si>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</si>
  <si>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</si>
  <si>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</si>
  <si>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</si>
  <si>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</si>
  <si>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</si>
  <si>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</si>
  <si>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</si>
  <si>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</si>
  <si>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</si>
  <si>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</si>
  <si>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</si>
  <si>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</si>
  <si>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</si>
  <si>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</si>
  <si>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</si>
  <si>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</si>
  <si>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</si>
  <si>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</si>
  <si>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</si>
  <si>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</si>
  <si>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</si>
  <si>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</si>
  <si>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</si>
  <si>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</si>
  <si>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</si>
  <si>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</si>
  <si>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</si>
  <si>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</si>
  <si>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</si>
  <si>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</si>
  <si>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</si>
  <si>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</si>
  <si>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</si>
  <si>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</si>
  <si>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</si>
  <si>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</si>
  <si>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</si>
  <si>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</si>
  <si>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</si>
  <si>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</si>
  <si>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</si>
  <si>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</si>
  <si>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</si>
  <si>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</si>
  <si>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</si>
  <si>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</si>
  <si>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</si>
  <si>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</si>
  <si>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</si>
  <si>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</si>
  <si>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</si>
  <si>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</si>
  <si>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</si>
  <si>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</si>
  <si>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</si>
  <si>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</si>
  <si>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</si>
  <si>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</si>
  <si>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</si>
  <si>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</si>
  <si>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</si>
  <si>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</si>
  <si>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</si>
  <si>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</si>
  <si>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</si>
  <si>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</si>
  <si>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</si>
  <si>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</si>
  <si>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</si>
  <si>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</si>
  <si>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</si>
  <si>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</si>
  <si>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</si>
  <si>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</si>
  <si>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</si>
  <si>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</si>
  <si>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</si>
  <si>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</si>
  <si>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</si>
  <si>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</si>
  <si>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</si>
  <si>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</si>
  <si>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</si>
  <si>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</si>
  <si>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</si>
  <si>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</si>
  <si>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</si>
  <si>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</si>
  <si>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</si>
  <si>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</si>
  <si>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</si>
  <si>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</si>
  <si>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</si>
  <si>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</si>
  <si>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</si>
  <si>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</si>
  <si>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</si>
  <si>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</si>
  <si>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</si>
  <si>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</si>
  <si>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</si>
  <si>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</si>
  <si>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</si>
  <si>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</si>
  <si>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</si>
  <si>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</si>
  <si>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</si>
  <si>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</si>
  <si>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</si>
  <si>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</si>
  <si>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</si>
  <si>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</si>
  <si>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</si>
  <si>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</si>
  <si>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</si>
  <si>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</si>
  <si>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</si>
  <si>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</si>
  <si>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</si>
  <si>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</si>
  <si>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</si>
  <si>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</si>
  <si>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</si>
  <si>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</si>
  <si>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</si>
  <si>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</si>
  <si>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</si>
  <si>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</si>
  <si>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</si>
  <si>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</si>
  <si>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</si>
  <si>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</si>
  <si>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</si>
  <si>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</si>
  <si>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</si>
  <si>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</si>
  <si>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</si>
  <si>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</si>
  <si>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</si>
  <si>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</si>
  <si>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</si>
  <si>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</si>
  <si>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</si>
  <si>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</si>
  <si>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</si>
  <si>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</si>
  <si>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</si>
  <si>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</si>
  <si>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</si>
  <si>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</si>
  <si>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</si>
  <si>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</si>
  <si>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</si>
  <si>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</si>
  <si>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</si>
  <si>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</si>
  <si>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</si>
  <si>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</si>
  <si>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</si>
  <si>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</si>
  <si>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</si>
  <si>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</si>
  <si>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</si>
  <si>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</si>
  <si>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</si>
  <si>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</si>
  <si>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</si>
  <si>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</si>
  <si>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</si>
  <si>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</si>
  <si>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</si>
  <si>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</si>
  <si>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</si>
  <si>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</si>
  <si>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</si>
  <si>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</si>
  <si>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</si>
  <si>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</si>
  <si>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</si>
  <si>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</si>
  <si>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</si>
  <si>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</si>
  <si>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</si>
  <si>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</si>
  <si>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</si>
  <si>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</si>
  <si>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</si>
  <si>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</si>
  <si>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</si>
  <si>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</si>
  <si>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</si>
  <si>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</si>
  <si>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</si>
  <si>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</si>
  <si>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</si>
  <si>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</si>
  <si>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</si>
  <si>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</si>
  <si>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</si>
  <si>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</si>
  <si>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</si>
  <si>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</si>
  <si>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</si>
  <si>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</si>
  <si>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</si>
  <si>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</si>
  <si>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</si>
  <si>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</si>
  <si>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</si>
  <si>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</si>
  <si>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</si>
  <si>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</si>
  <si>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</si>
  <si>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</si>
  <si>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</si>
  <si>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</si>
  <si>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</si>
  <si>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</si>
  <si>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</si>
  <si>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</si>
  <si>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</si>
  <si>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</si>
  <si>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</si>
  <si>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</si>
  <si>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</si>
  <si>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</si>
  <si>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</si>
  <si>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</si>
  <si>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</si>
  <si>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</si>
  <si>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</si>
  <si>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</si>
  <si>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</si>
  <si>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</si>
  <si>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</si>
  <si>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</si>
  <si>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</si>
  <si>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</si>
  <si>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</si>
  <si>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</si>
  <si>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</si>
  <si>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</si>
  <si>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</si>
  <si>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</si>
  <si>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</si>
  <si>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</si>
  <si>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</si>
  <si>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</si>
  <si>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</si>
  <si>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</si>
  <si>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</si>
  <si>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</si>
  <si>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</si>
  <si>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</si>
  <si>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</si>
  <si>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</si>
  <si>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</si>
  <si>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</si>
  <si>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</si>
  <si>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</si>
  <si>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</si>
  <si>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</si>
  <si>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</si>
  <si>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</si>
  <si>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</si>
  <si>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</si>
  <si>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</si>
  <si>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</si>
  <si>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</si>
  <si>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</si>
  <si>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</si>
  <si>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</si>
  <si>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</si>
  <si>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</si>
  <si>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</si>
  <si>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</si>
  <si>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</si>
  <si>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</si>
  <si>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</si>
  <si>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</si>
  <si>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</si>
  <si>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</si>
  <si>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</si>
  <si>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</si>
  <si>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</si>
  <si>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</si>
  <si>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</si>
  <si>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</si>
  <si>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</si>
  <si>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</si>
  <si>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</si>
  <si>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</si>
  <si>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</si>
  <si>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</si>
  <si>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</si>
  <si>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</si>
  <si>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</si>
  <si>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</si>
  <si>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</si>
  <si>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</si>
  <si>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</si>
  <si>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</si>
  <si>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</si>
  <si>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</si>
  <si>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</si>
  <si>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</si>
  <si>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</si>
  <si>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</si>
  <si>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</si>
  <si>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</si>
  <si>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</si>
  <si>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</si>
  <si>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</si>
  <si>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</si>
  <si>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</si>
  <si>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</si>
  <si>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</si>
  <si>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</si>
  <si>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</si>
  <si>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</si>
  <si>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</si>
  <si>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</si>
  <si>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</si>
  <si>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</si>
  <si>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</si>
  <si>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</si>
  <si>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</si>
  <si>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</si>
  <si>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</si>
  <si>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</si>
  <si>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</si>
  <si>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</si>
  <si>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</si>
  <si>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</si>
  <si>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</si>
  <si>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</si>
  <si>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</si>
  <si>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</si>
  <si>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</si>
  <si>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</si>
  <si>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</si>
  <si>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</si>
  <si>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</si>
  <si>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</si>
  <si>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</si>
  <si>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</si>
  <si>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</si>
  <si>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</si>
  <si>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</si>
  <si>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</si>
  <si>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</si>
  <si>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</si>
  <si>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</si>
  <si>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</si>
  <si>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</si>
  <si>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</si>
  <si>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</si>
  <si>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</si>
  <si>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</si>
  <si>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</si>
  <si>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</si>
  <si>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</si>
  <si>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</si>
  <si>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</si>
  <si>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</si>
  <si>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</si>
  <si>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</si>
  <si>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</si>
  <si>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</si>
  <si>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</si>
  <si>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</si>
  <si>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</si>
  <si>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</si>
  <si>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</si>
  <si>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</si>
  <si>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</si>
  <si>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</si>
  <si>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</si>
  <si>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</si>
  <si>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</si>
  <si>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</si>
  <si>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</si>
  <si>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</si>
  <si>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</si>
  <si>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</si>
  <si>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</si>
  <si>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</si>
  <si>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</si>
  <si>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</si>
  <si>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</si>
  <si>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</si>
  <si>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</si>
  <si>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</si>
  <si>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</si>
  <si>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</si>
  <si>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</si>
  <si>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</si>
  <si>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</si>
  <si>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</si>
  <si>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</si>
  <si>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</si>
  <si>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</si>
  <si>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</si>
  <si>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</si>
  <si>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</si>
  <si>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</si>
  <si>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</si>
  <si>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</si>
  <si>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</si>
  <si>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</si>
  <si>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</si>
  <si>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</si>
  <si>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</si>
  <si>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</si>
  <si>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</si>
  <si>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</si>
  <si>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</si>
  <si>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</si>
  <si>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</si>
  <si>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</si>
  <si>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</si>
  <si>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</si>
  <si>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</si>
  <si>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</si>
  <si>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</si>
  <si>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</si>
  <si>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</si>
  <si>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</si>
  <si>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</si>
  <si>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</si>
  <si>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</si>
  <si>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</si>
  <si>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</si>
  <si>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</si>
  <si>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</si>
  <si>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</si>
  <si>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</si>
  <si>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</si>
  <si>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</si>
  <si>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</si>
  <si>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</si>
  <si>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</si>
  <si>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</si>
  <si>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</si>
  <si>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</si>
  <si>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</si>
  <si>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</si>
  <si>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</si>
  <si>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</si>
  <si>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</si>
  <si>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</si>
  <si>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</si>
  <si>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</si>
  <si>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</si>
  <si>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</si>
  <si>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</si>
  <si>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</si>
  <si>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</si>
  <si>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</si>
  <si>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</si>
  <si>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</si>
  <si>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</si>
  <si>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</si>
  <si>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</si>
  <si>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</si>
  <si>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</si>
  <si>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</si>
  <si>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</si>
  <si>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</si>
  <si>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</si>
  <si>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</si>
  <si>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</si>
  <si>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</si>
  <si>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</si>
  <si>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</si>
  <si>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</si>
  <si>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</si>
  <si>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</si>
  <si>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</si>
  <si>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</si>
  <si>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</si>
  <si>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</si>
  <si>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</si>
  <si>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</si>
  <si>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</si>
  <si>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</si>
  <si>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</si>
  <si>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</si>
  <si>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</si>
  <si>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</si>
  <si>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</si>
  <si>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</si>
  <si>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</si>
  <si>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</si>
  <si>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</si>
  <si>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</si>
  <si>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</si>
  <si>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</si>
  <si>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</si>
  <si>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</si>
  <si>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</si>
  <si>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</si>
  <si>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</si>
  <si>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</si>
  <si>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</si>
  <si>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</si>
  <si>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</si>
  <si>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</si>
  <si>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</si>
  <si>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</si>
  <si>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</si>
  <si>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</si>
  <si>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</si>
  <si>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</si>
  <si>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</si>
  <si>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</si>
  <si>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</si>
  <si>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</si>
  <si>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</si>
  <si>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</si>
  <si>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</si>
  <si>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</si>
  <si>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</si>
  <si>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</si>
  <si>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</si>
  <si>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</si>
  <si>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</si>
  <si>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</si>
  <si>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</si>
  <si>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</si>
  <si>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</si>
  <si>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</si>
  <si>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</si>
  <si>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</si>
  <si>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</si>
  <si>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</si>
  <si>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</si>
  <si>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</si>
  <si>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</si>
  <si>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</si>
  <si>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</si>
  <si>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</si>
  <si>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</si>
  <si>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</si>
  <si>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</si>
  <si>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</si>
  <si>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</si>
  <si>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</si>
  <si>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</si>
  <si>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</si>
  <si>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</si>
  <si>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</si>
  <si>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</si>
  <si>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</si>
  <si>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</si>
  <si>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</si>
  <si>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</si>
  <si>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</si>
  <si>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</si>
  <si>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</si>
  <si>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</si>
  <si>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</si>
  <si>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</si>
  <si>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</si>
  <si>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</si>
  <si>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</si>
  <si>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</si>
  <si>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</si>
  <si>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</si>
  <si>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</si>
  <si>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</si>
  <si>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</si>
  <si>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</si>
  <si>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</si>
  <si>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</si>
  <si>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</si>
  <si>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</si>
  <si>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</si>
  <si>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</si>
  <si>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</si>
  <si>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</si>
  <si>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</si>
  <si>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</si>
  <si>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</si>
  <si>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</si>
  <si>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</si>
  <si>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</si>
  <si>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</si>
  <si>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</si>
  <si>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</si>
  <si>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</si>
  <si>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</si>
  <si>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</si>
  <si>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</si>
  <si>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</si>
  <si>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</si>
  <si>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</si>
  <si>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</si>
  <si>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</si>
  <si>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</si>
  <si>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</si>
  <si>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</si>
  <si>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</si>
  <si>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</si>
  <si>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</si>
  <si>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</si>
  <si>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</si>
  <si>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</si>
  <si>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</si>
  <si>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</si>
  <si>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</si>
  <si>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</si>
  <si>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</si>
  <si>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</si>
  <si>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</si>
  <si>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</si>
  <si>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</si>
  <si>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</si>
  <si>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</si>
  <si>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</si>
  <si>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</si>
  <si>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</si>
  <si>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</si>
  <si>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</si>
  <si>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</si>
  <si>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</si>
  <si>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</si>
  <si>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</si>
  <si>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</si>
  <si>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</si>
  <si>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</si>
  <si>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</si>
  <si>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</si>
  <si>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</si>
  <si>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</si>
  <si>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</si>
  <si>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</si>
  <si>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</si>
  <si>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</si>
  <si>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</si>
  <si>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</si>
  <si>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</si>
  <si>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</si>
  <si>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</si>
  <si>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</si>
  <si>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</si>
  <si>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</si>
  <si>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</si>
  <si>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</si>
  <si>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</si>
  <si>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</si>
  <si>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</si>
  <si>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</si>
  <si>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</si>
  <si>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</si>
  <si>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</si>
  <si>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</si>
  <si>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</si>
  <si>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</si>
  <si>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</si>
  <si>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</si>
  <si>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</si>
  <si>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</si>
  <si>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</si>
  <si>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</si>
  <si>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</si>
  <si>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</si>
  <si>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</si>
  <si>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</si>
  <si>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</si>
  <si>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</si>
  <si>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</si>
  <si>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</si>
  <si>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</si>
  <si>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</si>
  <si>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</si>
  <si>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</si>
  <si>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</si>
  <si>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</si>
  <si>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</si>
  <si>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</si>
  <si>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</si>
  <si>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</si>
  <si>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</si>
  <si>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</si>
  <si>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</si>
  <si>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</si>
  <si>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</si>
  <si>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</si>
  <si>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</si>
  <si>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</si>
  <si>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</si>
  <si>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</si>
  <si>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</si>
  <si>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</si>
  <si>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</si>
  <si>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</si>
  <si>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</si>
  <si>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</si>
  <si>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</si>
  <si>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</si>
  <si>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</si>
  <si>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</si>
  <si>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</si>
  <si>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</si>
  <si>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</si>
  <si>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</si>
  <si>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</si>
  <si>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</si>
  <si>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</si>
  <si>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</si>
  <si>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</si>
  <si>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</si>
  <si>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</si>
  <si>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</si>
  <si>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</si>
  <si>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</si>
  <si>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</si>
  <si>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</si>
  <si>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</si>
  <si>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</si>
  <si>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</si>
  <si>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</si>
  <si>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</si>
  <si>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</si>
  <si>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</si>
  <si>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</si>
  <si>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</si>
  <si>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</si>
  <si>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</si>
  <si>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</si>
  <si>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</si>
  <si>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</si>
  <si>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</si>
  <si>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</si>
  <si>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</si>
  <si>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</si>
  <si>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</si>
  <si>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</si>
  <si>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</si>
  <si>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</si>
  <si>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</si>
  <si>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</si>
  <si>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</si>
  <si>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</si>
  <si>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</si>
  <si>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</si>
  <si>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</si>
  <si>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</si>
  <si>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</si>
  <si>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</si>
  <si>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</si>
  <si>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</si>
  <si>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</si>
  <si>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</si>
  <si>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</si>
  <si>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</si>
  <si>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</si>
  <si>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</si>
  <si>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</si>
  <si>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</si>
  <si>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</si>
  <si>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</si>
  <si>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</si>
  <si>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</si>
  <si>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</si>
  <si>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</si>
  <si>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</si>
  <si>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</si>
  <si>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</si>
  <si>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</si>
  <si>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</si>
  <si>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</si>
  <si>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</si>
  <si>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</si>
  <si>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</si>
  <si>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</si>
  <si>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</si>
  <si>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</si>
  <si>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</si>
  <si>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</si>
  <si>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</si>
  <si>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</si>
  <si>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</si>
  <si>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</si>
  <si>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</si>
  <si>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</si>
  <si>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</si>
  <si>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</si>
  <si>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</si>
  <si>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</si>
  <si>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</si>
  <si>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</si>
  <si>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</si>
  <si>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</si>
  <si>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</si>
  <si>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</si>
  <si>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</si>
  <si>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</si>
  <si>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</si>
  <si>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</si>
  <si>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</si>
  <si>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</si>
  <si>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</si>
  <si>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</si>
  <si>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</si>
  <si>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</si>
  <si>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</si>
  <si>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</si>
  <si>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</si>
  <si>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</si>
  <si>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</si>
  <si>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</si>
  <si>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</si>
  <si>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</si>
  <si>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</si>
  <si>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</si>
  <si>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</si>
  <si>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ZAŁĄCZNIK DO SIWZ NR 13 - WYKAZ BUDYNKÓW ROM-3</t>
  </si>
  <si>
    <t>Pomorska 7</t>
  </si>
  <si>
    <t>zmiana kat. z AZ na Kat. IID tj. nieruchomości stanowiące własność Gminy i Skarbu Państwa</t>
  </si>
  <si>
    <t>jeden bud. Mieszkalny i jeden bud. Użytkowy</t>
  </si>
  <si>
    <t>Stary Port 19 ofic.</t>
  </si>
  <si>
    <t>Urocza 6-8</t>
  </si>
  <si>
    <t>Grunwaldzka 77</t>
  </si>
  <si>
    <t>Jackowskiego 23</t>
  </si>
  <si>
    <t>dr.K.Marcinkowskiego 4</t>
  </si>
  <si>
    <t>dr.K.Marcinkowskiego 18</t>
  </si>
  <si>
    <t>Urocza 8</t>
  </si>
  <si>
    <t>Jagiellońska 46</t>
  </si>
  <si>
    <t xml:space="preserve">błędnie wykreślony </t>
  </si>
  <si>
    <t>Jagiellońska 44</t>
  </si>
  <si>
    <t>nie był ujęty w ubezpieczeniu</t>
  </si>
  <si>
    <t>Marszałka Focha 6-8A</t>
  </si>
  <si>
    <t>Stary Port 21</t>
  </si>
  <si>
    <t>Mińska 45</t>
  </si>
  <si>
    <t>liczba budynków</t>
  </si>
  <si>
    <t xml:space="preserve">Opławiec 153 </t>
  </si>
  <si>
    <t>Sw.Antoniego z Padwy</t>
  </si>
  <si>
    <t>bez Skarbu Państwa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</si>
</sst>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\-#,##0.00\ "/>
    <numFmt numFmtId="170" formatCode="\ #,##0.00&quot;      &quot;;\-#,##0.00&quot;      &quot;;&quot; -&quot;#&quot;      &quot;;@\ "/>
    <numFmt numFmtId="171" formatCode="#,##0.00\ ;\-#,##0.00\ "/>
    <numFmt numFmtId="172" formatCode="d/mm/yyyy"/>
    <numFmt numFmtId="173" formatCode="_-* #,##0.00\ _z_ł_-;\-* #,##0.00\ _z_ł_-;_-* \-??\ _z_ł_-;_-@_-"/>
    <numFmt numFmtId="174" formatCode="mmm/yyyy"/>
    <numFmt numFmtId="175" formatCode="#,##0.00_ ;[Red]\-#,##0.00\ "/>
    <numFmt numFmtId="176" formatCode="#,##0_ ;\-#,##0\ "/>
  </numFmts>
  <fonts count="49"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9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indexed="10"/>
      <name val="Czcionka tekstu podstawowego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vertAlign val="superscript"/>
      <sz val="11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0"/>
      <name val="Czcionka tekstu podstawowego"/>
      <family val="0"/>
    </font>
    <font>
      <b/>
      <sz val="14"/>
      <name val="Arial"/>
      <family val="2"/>
    </font>
    <font>
      <b/>
      <sz val="12"/>
      <name val="Czcionka tekstu podstawowego"/>
      <family val="0"/>
    </font>
    <font>
      <sz val="8"/>
      <name val="Czcionka tekstu podstawowego"/>
      <family val="0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0"/>
      <name val="Arial CE"/>
      <family val="2"/>
    </font>
    <font>
      <sz val="11"/>
      <name val="Arial Narrow"/>
      <family val="2"/>
    </font>
    <font>
      <sz val="11"/>
      <name val="Arial CE"/>
      <family val="2"/>
    </font>
    <font>
      <b/>
      <sz val="16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10"/>
      <name val="Arial Narrow"/>
      <family val="2"/>
    </font>
    <font>
      <b/>
      <sz val="8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n"/>
      <right>
        <color indexed="63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447">
    <xf numFmtId="0" fontId="0" fillId="0" borderId="0" xfId="0" applyAlignment="1">
      <alignment/>
    </xf>
    <xf numFmtId="0" fontId="0" fillId="20" borderId="0" xfId="0" applyFill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20" borderId="0" xfId="0" applyFont="1" applyFill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6" fillId="23" borderId="11" xfId="0" applyFont="1" applyFill="1" applyBorder="1" applyAlignment="1">
      <alignment horizontal="center" vertical="center" wrapText="1"/>
    </xf>
    <xf numFmtId="0" fontId="6" fillId="23" borderId="12" xfId="0" applyFont="1" applyFill="1" applyBorder="1" applyAlignment="1">
      <alignment horizontal="center" vertical="center" wrapText="1"/>
    </xf>
    <xf numFmtId="0" fontId="1" fillId="23" borderId="13" xfId="0" applyFont="1" applyFill="1" applyBorder="1" applyAlignment="1">
      <alignment horizontal="center" vertical="center" wrapText="1"/>
    </xf>
    <xf numFmtId="0" fontId="1" fillId="23" borderId="14" xfId="0" applyFont="1" applyFill="1" applyBorder="1" applyAlignment="1">
      <alignment horizontal="center" vertical="center" wrapText="1"/>
    </xf>
    <xf numFmtId="0" fontId="1" fillId="23" borderId="15" xfId="0" applyFont="1" applyFill="1" applyBorder="1" applyAlignment="1">
      <alignment horizontal="center" vertical="center" wrapText="1"/>
    </xf>
    <xf numFmtId="0" fontId="1" fillId="23" borderId="16" xfId="0" applyFont="1" applyFill="1" applyBorder="1" applyAlignment="1">
      <alignment horizontal="center" vertical="center" wrapText="1"/>
    </xf>
    <xf numFmtId="0" fontId="1" fillId="23" borderId="17" xfId="0" applyFont="1" applyFill="1" applyBorder="1" applyAlignment="1">
      <alignment horizontal="center" vertical="center" wrapText="1"/>
    </xf>
    <xf numFmtId="0" fontId="2" fillId="2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23" borderId="14" xfId="0" applyFont="1" applyFill="1" applyBorder="1" applyAlignment="1">
      <alignment horizontal="center" vertical="center" wrapText="1"/>
    </xf>
    <xf numFmtId="0" fontId="6" fillId="23" borderId="15" xfId="0" applyFont="1" applyFill="1" applyBorder="1" applyAlignment="1">
      <alignment horizontal="center" vertical="center" wrapText="1"/>
    </xf>
    <xf numFmtId="0" fontId="6" fillId="23" borderId="16" xfId="0" applyFont="1" applyFill="1" applyBorder="1" applyAlignment="1">
      <alignment horizontal="center" vertical="center" wrapText="1"/>
    </xf>
    <xf numFmtId="0" fontId="5" fillId="23" borderId="18" xfId="0" applyFont="1" applyFill="1" applyBorder="1" applyAlignment="1">
      <alignment horizontal="center" vertical="center" wrapText="1"/>
    </xf>
    <xf numFmtId="0" fontId="5" fillId="23" borderId="19" xfId="0" applyFont="1" applyFill="1" applyBorder="1" applyAlignment="1">
      <alignment horizontal="center" vertical="center" wrapText="1"/>
    </xf>
    <xf numFmtId="0" fontId="5" fillId="23" borderId="20" xfId="0" applyFont="1" applyFill="1" applyBorder="1" applyAlignment="1">
      <alignment horizontal="center" vertical="center" wrapText="1"/>
    </xf>
    <xf numFmtId="0" fontId="0" fillId="23" borderId="11" xfId="0" applyNumberFormat="1" applyFill="1" applyBorder="1" applyAlignment="1">
      <alignment horizontal="center"/>
    </xf>
    <xf numFmtId="0" fontId="0" fillId="24" borderId="0" xfId="0" applyNumberFormat="1" applyFill="1" applyAlignment="1">
      <alignment horizontal="center"/>
    </xf>
    <xf numFmtId="0" fontId="1" fillId="23" borderId="21" xfId="0" applyFont="1" applyFill="1" applyBorder="1" applyAlignment="1">
      <alignment horizontal="center" vertical="center" wrapText="1"/>
    </xf>
    <xf numFmtId="0" fontId="6" fillId="25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0" fillId="0" borderId="22" xfId="0" applyFill="1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43" fontId="9" fillId="0" borderId="11" xfId="42" applyFont="1" applyFill="1" applyBorder="1" applyAlignment="1" applyProtection="1">
      <alignment horizontal="right"/>
      <protection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3" fillId="0" borderId="23" xfId="0" applyFont="1" applyFill="1" applyBorder="1" applyAlignment="1">
      <alignment/>
    </xf>
    <xf numFmtId="0" fontId="4" fillId="0" borderId="0" xfId="0" applyFont="1" applyAlignment="1">
      <alignment/>
    </xf>
    <xf numFmtId="0" fontId="1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7" fillId="0" borderId="11" xfId="0" applyFont="1" applyFill="1" applyBorder="1" applyAlignment="1">
      <alignment/>
    </xf>
    <xf numFmtId="2" fontId="0" fillId="0" borderId="22" xfId="0" applyNumberForma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9" fillId="0" borderId="23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11" xfId="0" applyFont="1" applyFill="1" applyBorder="1" applyAlignment="1">
      <alignment/>
    </xf>
    <xf numFmtId="1" fontId="1" fillId="26" borderId="11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26" borderId="22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" fillId="23" borderId="11" xfId="0" applyNumberFormat="1" applyFont="1" applyFill="1" applyBorder="1" applyAlignment="1">
      <alignment horizontal="center"/>
    </xf>
    <xf numFmtId="1" fontId="1" fillId="26" borderId="11" xfId="0" applyNumberFormat="1" applyFont="1" applyFill="1" applyBorder="1" applyAlignment="1">
      <alignment horizontal="center"/>
    </xf>
    <xf numFmtId="0" fontId="9" fillId="26" borderId="22" xfId="0" applyFont="1" applyFill="1" applyBorder="1" applyAlignment="1">
      <alignment horizontal="center"/>
    </xf>
    <xf numFmtId="0" fontId="9" fillId="26" borderId="22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" fontId="1" fillId="26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24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27" borderId="1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2" xfId="0" applyFont="1" applyBorder="1" applyAlignment="1">
      <alignment horizontal="center"/>
    </xf>
    <xf numFmtId="0" fontId="1" fillId="28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1" fontId="18" fillId="0" borderId="1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 wrapText="1"/>
    </xf>
    <xf numFmtId="172" fontId="0" fillId="0" borderId="22" xfId="0" applyNumberFormat="1" applyFill="1" applyBorder="1" applyAlignment="1">
      <alignment/>
    </xf>
    <xf numFmtId="0" fontId="0" fillId="0" borderId="11" xfId="0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24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/>
    </xf>
    <xf numFmtId="4" fontId="11" fillId="0" borderId="22" xfId="0" applyNumberFormat="1" applyFont="1" applyFill="1" applyBorder="1" applyAlignment="1">
      <alignment horizontal="center"/>
    </xf>
    <xf numFmtId="0" fontId="11" fillId="0" borderId="28" xfId="0" applyFont="1" applyFill="1" applyBorder="1" applyAlignment="1">
      <alignment/>
    </xf>
    <xf numFmtId="4" fontId="11" fillId="0" borderId="29" xfId="0" applyNumberFormat="1" applyFont="1" applyFill="1" applyBorder="1" applyAlignment="1">
      <alignment horizontal="center"/>
    </xf>
    <xf numFmtId="43" fontId="6" fillId="0" borderId="22" xfId="42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vertical="center" wrapText="1"/>
    </xf>
    <xf numFmtId="43" fontId="13" fillId="0" borderId="22" xfId="42" applyFont="1" applyFill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169" fontId="18" fillId="0" borderId="22" xfId="0" applyNumberFormat="1" applyFont="1" applyFill="1" applyBorder="1" applyAlignment="1">
      <alignment horizontal="center"/>
    </xf>
    <xf numFmtId="2" fontId="18" fillId="0" borderId="22" xfId="0" applyNumberFormat="1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1" fontId="18" fillId="0" borderId="22" xfId="0" applyNumberFormat="1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38" fillId="0" borderId="0" xfId="0" applyFont="1" applyAlignment="1">
      <alignment/>
    </xf>
    <xf numFmtId="43" fontId="39" fillId="25" borderId="23" xfId="42" applyFont="1" applyFill="1" applyBorder="1" applyAlignment="1">
      <alignment horizontal="center" vertical="center" wrapText="1"/>
    </xf>
    <xf numFmtId="43" fontId="9" fillId="0" borderId="23" xfId="42" applyFont="1" applyFill="1" applyBorder="1" applyAlignment="1" applyProtection="1">
      <alignment horizontal="center"/>
      <protection/>
    </xf>
    <xf numFmtId="43" fontId="9" fillId="0" borderId="12" xfId="42" applyFont="1" applyFill="1" applyBorder="1" applyAlignment="1" applyProtection="1">
      <alignment horizontal="right"/>
      <protection/>
    </xf>
    <xf numFmtId="3" fontId="2" fillId="24" borderId="13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175" fontId="9" fillId="0" borderId="11" xfId="42" applyNumberFormat="1" applyFont="1" applyFill="1" applyBorder="1" applyAlignment="1" applyProtection="1">
      <alignment horizontal="center"/>
      <protection/>
    </xf>
    <xf numFmtId="0" fontId="38" fillId="0" borderId="24" xfId="0" applyFont="1" applyFill="1" applyBorder="1" applyAlignment="1">
      <alignment horizontal="center"/>
    </xf>
    <xf numFmtId="2" fontId="11" fillId="0" borderId="29" xfId="0" applyNumberFormat="1" applyFont="1" applyFill="1" applyBorder="1" applyAlignment="1">
      <alignment horizontal="center"/>
    </xf>
    <xf numFmtId="43" fontId="13" fillId="0" borderId="29" xfId="42" applyFont="1" applyFill="1" applyBorder="1" applyAlignment="1">
      <alignment horizontal="center" vertical="center" wrapText="1"/>
    </xf>
    <xf numFmtId="43" fontId="9" fillId="0" borderId="30" xfId="42" applyFont="1" applyFill="1" applyBorder="1" applyAlignment="1" applyProtection="1">
      <alignment horizontal="right"/>
      <protection/>
    </xf>
    <xf numFmtId="175" fontId="9" fillId="0" borderId="24" xfId="42" applyNumberFormat="1" applyFont="1" applyFill="1" applyBorder="1" applyAlignment="1" applyProtection="1">
      <alignment horizontal="center"/>
      <protection/>
    </xf>
    <xf numFmtId="0" fontId="16" fillId="0" borderId="31" xfId="0" applyFont="1" applyFill="1" applyBorder="1" applyAlignment="1">
      <alignment horizontal="center"/>
    </xf>
    <xf numFmtId="0" fontId="16" fillId="0" borderId="24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43" fontId="18" fillId="0" borderId="11" xfId="42" applyFont="1" applyBorder="1" applyAlignment="1">
      <alignment horizontal="center"/>
    </xf>
    <xf numFmtId="43" fontId="18" fillId="29" borderId="11" xfId="42" applyFont="1" applyFill="1" applyBorder="1" applyAlignment="1">
      <alignment horizontal="center"/>
    </xf>
    <xf numFmtId="0" fontId="1" fillId="29" borderId="11" xfId="0" applyFont="1" applyFill="1" applyBorder="1" applyAlignment="1">
      <alignment horizontal="center"/>
    </xf>
    <xf numFmtId="43" fontId="0" fillId="0" borderId="0" xfId="42" applyFill="1" applyAlignment="1">
      <alignment/>
    </xf>
    <xf numFmtId="43" fontId="1" fillId="23" borderId="16" xfId="42" applyFont="1" applyFill="1" applyBorder="1" applyAlignment="1">
      <alignment horizontal="center" vertical="center" wrapText="1"/>
    </xf>
    <xf numFmtId="43" fontId="0" fillId="23" borderId="11" xfId="42" applyFill="1" applyBorder="1" applyAlignment="1">
      <alignment horizontal="center"/>
    </xf>
    <xf numFmtId="43" fontId="1" fillId="24" borderId="11" xfId="42" applyFont="1" applyFill="1" applyBorder="1" applyAlignment="1">
      <alignment horizontal="center"/>
    </xf>
    <xf numFmtId="43" fontId="2" fillId="24" borderId="11" xfId="42" applyFont="1" applyFill="1" applyBorder="1" applyAlignment="1">
      <alignment horizontal="center"/>
    </xf>
    <xf numFmtId="43" fontId="1" fillId="0" borderId="11" xfId="42" applyFont="1" applyFill="1" applyBorder="1" applyAlignment="1">
      <alignment horizontal="center"/>
    </xf>
    <xf numFmtId="43" fontId="1" fillId="0" borderId="11" xfId="42" applyFont="1" applyFill="1" applyBorder="1" applyAlignment="1">
      <alignment horizontal="center"/>
    </xf>
    <xf numFmtId="43" fontId="2" fillId="0" borderId="11" xfId="42" applyFont="1" applyFill="1" applyBorder="1" applyAlignment="1">
      <alignment horizontal="center"/>
    </xf>
    <xf numFmtId="43" fontId="1" fillId="0" borderId="22" xfId="42" applyFont="1" applyFill="1" applyBorder="1" applyAlignment="1">
      <alignment horizontal="center"/>
    </xf>
    <xf numFmtId="43" fontId="1" fillId="0" borderId="0" xfId="42" applyFont="1" applyFill="1" applyAlignment="1">
      <alignment horizontal="center"/>
    </xf>
    <xf numFmtId="43" fontId="2" fillId="0" borderId="22" xfId="42" applyFont="1" applyFill="1" applyBorder="1" applyAlignment="1">
      <alignment horizontal="center"/>
    </xf>
    <xf numFmtId="43" fontId="0" fillId="0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24" xfId="0" applyFont="1" applyFill="1" applyBorder="1" applyAlignment="1">
      <alignment horizontal="center"/>
    </xf>
    <xf numFmtId="43" fontId="16" fillId="0" borderId="24" xfId="42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0" fillId="23" borderId="11" xfId="0" applyNumberFormat="1" applyFill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0" fillId="30" borderId="22" xfId="0" applyFont="1" applyFill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24" borderId="22" xfId="0" applyFont="1" applyFill="1" applyBorder="1" applyAlignment="1">
      <alignment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24" borderId="23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29" borderId="11" xfId="0" applyFont="1" applyFill="1" applyBorder="1" applyAlignment="1">
      <alignment vertical="center"/>
    </xf>
    <xf numFmtId="43" fontId="1" fillId="0" borderId="0" xfId="42" applyFont="1" applyAlignment="1">
      <alignment/>
    </xf>
    <xf numFmtId="43" fontId="6" fillId="23" borderId="11" xfId="42" applyFont="1" applyFill="1" applyBorder="1" applyAlignment="1">
      <alignment horizontal="center" vertical="center" wrapText="1"/>
    </xf>
    <xf numFmtId="43" fontId="6" fillId="0" borderId="0" xfId="42" applyFont="1" applyAlignment="1">
      <alignment/>
    </xf>
    <xf numFmtId="43" fontId="6" fillId="24" borderId="10" xfId="42" applyFont="1" applyFill="1" applyBorder="1" applyAlignment="1">
      <alignment horizontal="center"/>
    </xf>
    <xf numFmtId="43" fontId="6" fillId="23" borderId="11" xfId="42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 wrapText="1"/>
    </xf>
    <xf numFmtId="0" fontId="13" fillId="23" borderId="11" xfId="0" applyFont="1" applyFill="1" applyBorder="1" applyAlignment="1">
      <alignment horizontal="center" vertical="center" wrapText="1"/>
    </xf>
    <xf numFmtId="43" fontId="13" fillId="23" borderId="11" xfId="42" applyFont="1" applyFill="1" applyBorder="1" applyAlignment="1">
      <alignment horizontal="center" vertical="center" wrapText="1"/>
    </xf>
    <xf numFmtId="0" fontId="13" fillId="23" borderId="12" xfId="0" applyFont="1" applyFill="1" applyBorder="1" applyAlignment="1">
      <alignment horizontal="center" vertical="center" wrapText="1"/>
    </xf>
    <xf numFmtId="0" fontId="13" fillId="23" borderId="14" xfId="0" applyFont="1" applyFill="1" applyBorder="1" applyAlignment="1">
      <alignment horizontal="center" vertical="center" wrapText="1"/>
    </xf>
    <xf numFmtId="0" fontId="13" fillId="23" borderId="15" xfId="0" applyFont="1" applyFill="1" applyBorder="1" applyAlignment="1">
      <alignment horizontal="center" vertical="center" wrapText="1"/>
    </xf>
    <xf numFmtId="0" fontId="13" fillId="23" borderId="16" xfId="0" applyFont="1" applyFill="1" applyBorder="1" applyAlignment="1">
      <alignment horizontal="center" vertical="center" wrapText="1"/>
    </xf>
    <xf numFmtId="0" fontId="13" fillId="23" borderId="18" xfId="0" applyFont="1" applyFill="1" applyBorder="1" applyAlignment="1">
      <alignment horizontal="center" vertical="center" wrapText="1"/>
    </xf>
    <xf numFmtId="0" fontId="13" fillId="23" borderId="19" xfId="0" applyFont="1" applyFill="1" applyBorder="1" applyAlignment="1">
      <alignment horizontal="center" vertical="center" wrapText="1"/>
    </xf>
    <xf numFmtId="0" fontId="13" fillId="23" borderId="20" xfId="0" applyFont="1" applyFill="1" applyBorder="1" applyAlignment="1">
      <alignment horizontal="center" vertical="center" wrapText="1"/>
    </xf>
    <xf numFmtId="0" fontId="18" fillId="23" borderId="13" xfId="0" applyFont="1" applyFill="1" applyBorder="1" applyAlignment="1">
      <alignment horizontal="center" vertical="center" wrapText="1"/>
    </xf>
    <xf numFmtId="0" fontId="18" fillId="23" borderId="17" xfId="0" applyFont="1" applyFill="1" applyBorder="1" applyAlignment="1">
      <alignment horizontal="center" vertical="center" wrapText="1"/>
    </xf>
    <xf numFmtId="0" fontId="18" fillId="23" borderId="14" xfId="0" applyFont="1" applyFill="1" applyBorder="1" applyAlignment="1">
      <alignment horizontal="center" vertical="center" wrapText="1"/>
    </xf>
    <xf numFmtId="0" fontId="18" fillId="23" borderId="15" xfId="0" applyFont="1" applyFill="1" applyBorder="1" applyAlignment="1">
      <alignment horizontal="center" vertical="center" wrapText="1"/>
    </xf>
    <xf numFmtId="0" fontId="18" fillId="23" borderId="21" xfId="0" applyFont="1" applyFill="1" applyBorder="1" applyAlignment="1">
      <alignment horizontal="center" vertical="center" wrapText="1"/>
    </xf>
    <xf numFmtId="0" fontId="18" fillId="23" borderId="16" xfId="0" applyFont="1" applyFill="1" applyBorder="1" applyAlignment="1">
      <alignment horizontal="center" vertical="center" wrapText="1"/>
    </xf>
    <xf numFmtId="43" fontId="1" fillId="24" borderId="24" xfId="42" applyFont="1" applyFill="1" applyBorder="1" applyAlignment="1">
      <alignment horizontal="center"/>
    </xf>
    <xf numFmtId="43" fontId="1" fillId="0" borderId="11" xfId="42" applyFont="1" applyBorder="1" applyAlignment="1">
      <alignment horizontal="center"/>
    </xf>
    <xf numFmtId="43" fontId="1" fillId="0" borderId="11" xfId="42" applyFont="1" applyBorder="1" applyAlignment="1">
      <alignment horizontal="center" wrapText="1"/>
    </xf>
    <xf numFmtId="43" fontId="2" fillId="0" borderId="11" xfId="42" applyFont="1" applyBorder="1" applyAlignment="1">
      <alignment horizontal="center"/>
    </xf>
    <xf numFmtId="43" fontId="6" fillId="26" borderId="22" xfId="42" applyFont="1" applyFill="1" applyBorder="1" applyAlignment="1">
      <alignment horizontal="center"/>
    </xf>
    <xf numFmtId="43" fontId="40" fillId="0" borderId="23" xfId="42" applyFont="1" applyFill="1" applyBorder="1" applyAlignment="1" applyProtection="1">
      <alignment horizontal="center"/>
      <protection/>
    </xf>
    <xf numFmtId="175" fontId="40" fillId="0" borderId="11" xfId="42" applyNumberFormat="1" applyFont="1" applyFill="1" applyBorder="1" applyAlignment="1" applyProtection="1">
      <alignment horizontal="center"/>
      <protection/>
    </xf>
    <xf numFmtId="170" fontId="40" fillId="0" borderId="23" xfId="0" applyNumberFormat="1" applyFont="1" applyFill="1" applyBorder="1" applyAlignment="1">
      <alignment horizontal="center"/>
    </xf>
    <xf numFmtId="43" fontId="6" fillId="26" borderId="22" xfId="42" applyFont="1" applyFill="1" applyBorder="1" applyAlignment="1">
      <alignment horizontal="center" wrapText="1"/>
    </xf>
    <xf numFmtId="43" fontId="40" fillId="0" borderId="23" xfId="42" applyFont="1" applyFill="1" applyBorder="1" applyAlignment="1" applyProtection="1">
      <alignment horizontal="center" wrapText="1"/>
      <protection/>
    </xf>
    <xf numFmtId="0" fontId="1" fillId="0" borderId="13" xfId="0" applyNumberFormat="1" applyFont="1" applyFill="1" applyBorder="1" applyAlignment="1">
      <alignment horizontal="center"/>
    </xf>
    <xf numFmtId="176" fontId="1" fillId="0" borderId="11" xfId="42" applyNumberFormat="1" applyFont="1" applyBorder="1" applyAlignment="1">
      <alignment horizontal="center"/>
    </xf>
    <xf numFmtId="43" fontId="1" fillId="29" borderId="11" xfId="42" applyFont="1" applyFill="1" applyBorder="1" applyAlignment="1">
      <alignment horizontal="center"/>
    </xf>
    <xf numFmtId="43" fontId="1" fillId="0" borderId="11" xfId="42" applyFont="1" applyBorder="1" applyAlignment="1">
      <alignment horizontal="center"/>
    </xf>
    <xf numFmtId="175" fontId="9" fillId="0" borderId="11" xfId="42" applyNumberFormat="1" applyFont="1" applyFill="1" applyBorder="1" applyAlignment="1" applyProtection="1">
      <alignment horizontal="right"/>
      <protection/>
    </xf>
    <xf numFmtId="43" fontId="0" fillId="0" borderId="0" xfId="42" applyAlignment="1">
      <alignment/>
    </xf>
    <xf numFmtId="43" fontId="5" fillId="24" borderId="10" xfId="42" applyFont="1" applyFill="1" applyBorder="1" applyAlignment="1">
      <alignment horizontal="center"/>
    </xf>
    <xf numFmtId="43" fontId="11" fillId="0" borderId="11" xfId="42" applyFont="1" applyFill="1" applyBorder="1" applyAlignment="1">
      <alignment horizontal="center"/>
    </xf>
    <xf numFmtId="43" fontId="11" fillId="0" borderId="11" xfId="42" applyFont="1" applyFill="1" applyBorder="1" applyAlignment="1">
      <alignment horizontal="center" wrapText="1"/>
    </xf>
    <xf numFmtId="43" fontId="13" fillId="0" borderId="11" xfId="42" applyFont="1" applyFill="1" applyBorder="1" applyAlignment="1">
      <alignment horizontal="center"/>
    </xf>
    <xf numFmtId="43" fontId="11" fillId="0" borderId="22" xfId="42" applyFont="1" applyFill="1" applyBorder="1" applyAlignment="1">
      <alignment horizontal="center"/>
    </xf>
    <xf numFmtId="43" fontId="11" fillId="0" borderId="11" xfId="42" applyFont="1" applyFill="1" applyBorder="1" applyAlignment="1">
      <alignment/>
    </xf>
    <xf numFmtId="176" fontId="0" fillId="23" borderId="11" xfId="42" applyNumberFormat="1" applyFill="1" applyBorder="1" applyAlignment="1">
      <alignment horizontal="center"/>
    </xf>
    <xf numFmtId="43" fontId="38" fillId="0" borderId="11" xfId="42" applyFont="1" applyFill="1" applyBorder="1" applyAlignment="1">
      <alignment/>
    </xf>
    <xf numFmtId="43" fontId="38" fillId="0" borderId="11" xfId="42" applyFont="1" applyFill="1" applyBorder="1" applyAlignment="1">
      <alignment/>
    </xf>
    <xf numFmtId="43" fontId="18" fillId="0" borderId="11" xfId="42" applyFont="1" applyFill="1" applyBorder="1" applyAlignment="1">
      <alignment/>
    </xf>
    <xf numFmtId="43" fontId="38" fillId="0" borderId="11" xfId="42" applyFont="1" applyFill="1" applyBorder="1" applyAlignment="1">
      <alignment horizontal="center"/>
    </xf>
    <xf numFmtId="172" fontId="0" fillId="0" borderId="22" xfId="0" applyNumberFormat="1" applyFill="1" applyBorder="1" applyAlignment="1">
      <alignment horizontal="center"/>
    </xf>
    <xf numFmtId="43" fontId="40" fillId="0" borderId="11" xfId="42" applyFont="1" applyFill="1" applyBorder="1" applyAlignment="1" applyProtection="1">
      <alignment horizontal="right"/>
      <protection/>
    </xf>
    <xf numFmtId="43" fontId="0" fillId="0" borderId="11" xfId="42" applyFont="1" applyFill="1" applyBorder="1" applyAlignment="1">
      <alignment/>
    </xf>
    <xf numFmtId="43" fontId="0" fillId="0" borderId="11" xfId="42" applyFont="1" applyFill="1" applyBorder="1" applyAlignment="1">
      <alignment/>
    </xf>
    <xf numFmtId="43" fontId="40" fillId="0" borderId="11" xfId="42" applyFont="1" applyFill="1" applyBorder="1" applyAlignment="1" applyProtection="1">
      <alignment horizontal="center"/>
      <protection/>
    </xf>
    <xf numFmtId="43" fontId="0" fillId="0" borderId="11" xfId="42" applyFill="1" applyBorder="1" applyAlignment="1">
      <alignment/>
    </xf>
    <xf numFmtId="43" fontId="5" fillId="0" borderId="11" xfId="42" applyFont="1" applyFill="1" applyBorder="1" applyAlignment="1">
      <alignment horizontal="center"/>
    </xf>
    <xf numFmtId="43" fontId="5" fillId="0" borderId="11" xfId="42" applyFont="1" applyFill="1" applyBorder="1" applyAlignment="1">
      <alignment/>
    </xf>
    <xf numFmtId="43" fontId="5" fillId="0" borderId="22" xfId="42" applyFont="1" applyFill="1" applyBorder="1" applyAlignment="1">
      <alignment horizontal="center"/>
    </xf>
    <xf numFmtId="43" fontId="5" fillId="0" borderId="24" xfId="42" applyFont="1" applyFill="1" applyBorder="1" applyAlignment="1">
      <alignment horizontal="center"/>
    </xf>
    <xf numFmtId="43" fontId="6" fillId="0" borderId="11" xfId="42" applyFont="1" applyFill="1" applyBorder="1" applyAlignment="1" applyProtection="1">
      <alignment horizontal="right"/>
      <protection/>
    </xf>
    <xf numFmtId="175" fontId="6" fillId="0" borderId="11" xfId="42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/>
    </xf>
    <xf numFmtId="43" fontId="6" fillId="0" borderId="11" xfId="42" applyFont="1" applyFill="1" applyBorder="1" applyAlignment="1">
      <alignment horizontal="right"/>
    </xf>
    <xf numFmtId="43" fontId="6" fillId="0" borderId="11" xfId="42" applyFont="1" applyFill="1" applyBorder="1" applyAlignment="1">
      <alignment horizontal="center" wrapText="1"/>
    </xf>
    <xf numFmtId="43" fontId="0" fillId="0" borderId="11" xfId="42" applyFont="1" applyFill="1" applyBorder="1" applyAlignment="1">
      <alignment/>
    </xf>
    <xf numFmtId="43" fontId="0" fillId="0" borderId="11" xfId="42" applyFont="1" applyFill="1" applyBorder="1" applyAlignment="1">
      <alignment horizontal="center"/>
    </xf>
    <xf numFmtId="43" fontId="0" fillId="0" borderId="0" xfId="42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43" fontId="40" fillId="0" borderId="23" xfId="42" applyFont="1" applyFill="1" applyBorder="1" applyAlignment="1" applyProtection="1">
      <alignment horizontal="right"/>
      <protection/>
    </xf>
    <xf numFmtId="43" fontId="1" fillId="0" borderId="22" xfId="42" applyFont="1" applyFill="1" applyBorder="1" applyAlignment="1">
      <alignment horizontal="center"/>
    </xf>
    <xf numFmtId="43" fontId="40" fillId="0" borderId="23" xfId="42" applyFont="1" applyFill="1" applyBorder="1" applyAlignment="1" applyProtection="1">
      <alignment/>
      <protection/>
    </xf>
    <xf numFmtId="43" fontId="40" fillId="0" borderId="28" xfId="42" applyFont="1" applyFill="1" applyBorder="1" applyAlignment="1" applyProtection="1">
      <alignment horizontal="right"/>
      <protection/>
    </xf>
    <xf numFmtId="43" fontId="40" fillId="0" borderId="12" xfId="42" applyFont="1" applyFill="1" applyBorder="1" applyAlignment="1" applyProtection="1">
      <alignment horizontal="right"/>
      <protection/>
    </xf>
    <xf numFmtId="43" fontId="40" fillId="0" borderId="11" xfId="42" applyFont="1" applyFill="1" applyBorder="1" applyAlignment="1" applyProtection="1">
      <alignment/>
      <protection/>
    </xf>
    <xf numFmtId="43" fontId="40" fillId="0" borderId="11" xfId="42" applyFont="1" applyFill="1" applyBorder="1" applyAlignment="1">
      <alignment horizontal="right"/>
    </xf>
    <xf numFmtId="43" fontId="41" fillId="0" borderId="11" xfId="42" applyFont="1" applyFill="1" applyBorder="1" applyAlignment="1">
      <alignment horizontal="right"/>
    </xf>
    <xf numFmtId="175" fontId="40" fillId="0" borderId="11" xfId="42" applyNumberFormat="1" applyFont="1" applyFill="1" applyBorder="1" applyAlignment="1" applyProtection="1">
      <alignment horizontal="right"/>
      <protection/>
    </xf>
    <xf numFmtId="43" fontId="41" fillId="0" borderId="11" xfId="42" applyFont="1" applyFill="1" applyBorder="1" applyAlignment="1">
      <alignment horizontal="right" wrapText="1"/>
    </xf>
    <xf numFmtId="175" fontId="40" fillId="0" borderId="11" xfId="42" applyNumberFormat="1" applyFont="1" applyFill="1" applyBorder="1" applyAlignment="1" applyProtection="1">
      <alignment horizontal="right"/>
      <protection/>
    </xf>
    <xf numFmtId="43" fontId="6" fillId="0" borderId="11" xfId="42" applyFont="1" applyFill="1" applyBorder="1" applyAlignment="1">
      <alignment horizontal="center"/>
    </xf>
    <xf numFmtId="0" fontId="42" fillId="24" borderId="1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6" fillId="23" borderId="33" xfId="0" applyFont="1" applyFill="1" applyBorder="1" applyAlignment="1">
      <alignment horizontal="center" vertical="center"/>
    </xf>
    <xf numFmtId="0" fontId="6" fillId="23" borderId="0" xfId="0" applyFont="1" applyFill="1" applyBorder="1" applyAlignment="1">
      <alignment horizontal="center" vertical="center"/>
    </xf>
    <xf numFmtId="0" fontId="6" fillId="23" borderId="34" xfId="0" applyFont="1" applyFill="1" applyBorder="1" applyAlignment="1">
      <alignment horizontal="center" vertical="center"/>
    </xf>
    <xf numFmtId="0" fontId="6" fillId="23" borderId="33" xfId="0" applyFont="1" applyFill="1" applyBorder="1" applyAlignment="1">
      <alignment horizontal="center" vertical="center"/>
    </xf>
    <xf numFmtId="0" fontId="6" fillId="23" borderId="0" xfId="0" applyFont="1" applyFill="1" applyBorder="1" applyAlignment="1">
      <alignment/>
    </xf>
    <xf numFmtId="0" fontId="6" fillId="23" borderId="34" xfId="0" applyFont="1" applyFill="1" applyBorder="1" applyAlignment="1">
      <alignment/>
    </xf>
    <xf numFmtId="0" fontId="1" fillId="23" borderId="3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23" borderId="34" xfId="0" applyFont="1" applyFill="1" applyBorder="1" applyAlignment="1">
      <alignment horizontal="center" vertical="center"/>
    </xf>
    <xf numFmtId="0" fontId="1" fillId="23" borderId="33" xfId="0" applyFont="1" applyFill="1" applyBorder="1" applyAlignment="1">
      <alignment horizontal="center" vertical="center" wrapText="1"/>
    </xf>
    <xf numFmtId="0" fontId="1" fillId="23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/>
    </xf>
    <xf numFmtId="0" fontId="5" fillId="23" borderId="33" xfId="0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horizontal="center" vertical="center"/>
    </xf>
    <xf numFmtId="0" fontId="5" fillId="23" borderId="34" xfId="0" applyFont="1" applyFill="1" applyBorder="1" applyAlignment="1">
      <alignment horizontal="center" vertical="center"/>
    </xf>
    <xf numFmtId="0" fontId="5" fillId="23" borderId="33" xfId="0" applyFont="1" applyFill="1" applyBorder="1" applyAlignment="1">
      <alignment horizontal="center" vertical="center"/>
    </xf>
    <xf numFmtId="0" fontId="5" fillId="23" borderId="0" xfId="0" applyFont="1" applyFill="1" applyBorder="1" applyAlignment="1">
      <alignment/>
    </xf>
    <xf numFmtId="0" fontId="5" fillId="23" borderId="34" xfId="0" applyFont="1" applyFill="1" applyBorder="1" applyAlignment="1">
      <alignment/>
    </xf>
    <xf numFmtId="0" fontId="0" fillId="23" borderId="3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3" borderId="34" xfId="0" applyFill="1" applyBorder="1" applyAlignment="1">
      <alignment horizontal="center" vertical="center"/>
    </xf>
    <xf numFmtId="0" fontId="0" fillId="23" borderId="33" xfId="0" applyFill="1" applyBorder="1" applyAlignment="1">
      <alignment horizontal="center" vertical="center" wrapText="1"/>
    </xf>
    <xf numFmtId="0" fontId="0" fillId="23" borderId="0" xfId="0" applyFill="1" applyBorder="1" applyAlignment="1">
      <alignment horizontal="center" vertical="center"/>
    </xf>
    <xf numFmtId="43" fontId="40" fillId="0" borderId="0" xfId="42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3" fontId="13" fillId="27" borderId="22" xfId="42" applyFont="1" applyFill="1" applyBorder="1" applyAlignment="1">
      <alignment horizontal="center" vertical="center" wrapText="1"/>
    </xf>
    <xf numFmtId="43" fontId="9" fillId="27" borderId="23" xfId="42" applyFont="1" applyFill="1" applyBorder="1" applyAlignment="1" applyProtection="1">
      <alignment horizontal="center"/>
      <protection/>
    </xf>
    <xf numFmtId="175" fontId="9" fillId="27" borderId="11" xfId="42" applyNumberFormat="1" applyFont="1" applyFill="1" applyBorder="1" applyAlignment="1" applyProtection="1">
      <alignment horizontal="center"/>
      <protection/>
    </xf>
    <xf numFmtId="0" fontId="2" fillId="27" borderId="13" xfId="0" applyFont="1" applyFill="1" applyBorder="1" applyAlignment="1">
      <alignment horizontal="center"/>
    </xf>
    <xf numFmtId="0" fontId="2" fillId="27" borderId="11" xfId="0" applyFont="1" applyFill="1" applyBorder="1" applyAlignment="1">
      <alignment horizontal="center"/>
    </xf>
    <xf numFmtId="0" fontId="1" fillId="27" borderId="22" xfId="0" applyFont="1" applyFill="1" applyBorder="1" applyAlignment="1">
      <alignment horizontal="center"/>
    </xf>
    <xf numFmtId="0" fontId="1" fillId="27" borderId="11" xfId="0" applyFont="1" applyFill="1" applyBorder="1" applyAlignment="1">
      <alignment horizontal="center" wrapText="1"/>
    </xf>
    <xf numFmtId="0" fontId="2" fillId="27" borderId="11" xfId="0" applyFont="1" applyFill="1" applyBorder="1" applyAlignment="1">
      <alignment horizontal="center" wrapText="1"/>
    </xf>
    <xf numFmtId="43" fontId="2" fillId="27" borderId="11" xfId="42" applyFont="1" applyFill="1" applyBorder="1" applyAlignment="1">
      <alignment horizontal="center"/>
    </xf>
    <xf numFmtId="0" fontId="0" fillId="27" borderId="0" xfId="0" applyFill="1" applyAlignment="1">
      <alignment/>
    </xf>
    <xf numFmtId="0" fontId="9" fillId="27" borderId="11" xfId="0" applyFont="1" applyFill="1" applyBorder="1" applyAlignment="1">
      <alignment/>
    </xf>
    <xf numFmtId="0" fontId="0" fillId="27" borderId="11" xfId="0" applyFill="1" applyBorder="1" applyAlignment="1">
      <alignment horizontal="center"/>
    </xf>
    <xf numFmtId="43" fontId="11" fillId="27" borderId="11" xfId="42" applyFont="1" applyFill="1" applyBorder="1" applyAlignment="1">
      <alignment horizontal="center"/>
    </xf>
    <xf numFmtId="43" fontId="11" fillId="27" borderId="11" xfId="42" applyFont="1" applyFill="1" applyBorder="1" applyAlignment="1">
      <alignment/>
    </xf>
    <xf numFmtId="43" fontId="9" fillId="27" borderId="11" xfId="42" applyFont="1" applyFill="1" applyBorder="1" applyAlignment="1" applyProtection="1">
      <alignment horizontal="right"/>
      <protection/>
    </xf>
    <xf numFmtId="175" fontId="9" fillId="27" borderId="11" xfId="42" applyNumberFormat="1" applyFont="1" applyFill="1" applyBorder="1" applyAlignment="1" applyProtection="1">
      <alignment horizontal="right"/>
      <protection/>
    </xf>
    <xf numFmtId="0" fontId="16" fillId="27" borderId="11" xfId="0" applyFont="1" applyFill="1" applyBorder="1" applyAlignment="1">
      <alignment horizontal="center"/>
    </xf>
    <xf numFmtId="0" fontId="16" fillId="27" borderId="11" xfId="0" applyFont="1" applyFill="1" applyBorder="1" applyAlignment="1">
      <alignment/>
    </xf>
    <xf numFmtId="0" fontId="0" fillId="27" borderId="11" xfId="0" applyFill="1" applyBorder="1" applyAlignment="1">
      <alignment/>
    </xf>
    <xf numFmtId="43" fontId="38" fillId="27" borderId="11" xfId="42" applyFont="1" applyFill="1" applyBorder="1" applyAlignment="1">
      <alignment/>
    </xf>
    <xf numFmtId="0" fontId="9" fillId="27" borderId="22" xfId="0" applyFont="1" applyFill="1" applyBorder="1" applyAlignment="1">
      <alignment vertical="center"/>
    </xf>
    <xf numFmtId="1" fontId="18" fillId="27" borderId="11" xfId="0" applyNumberFormat="1" applyFont="1" applyFill="1" applyBorder="1" applyAlignment="1">
      <alignment horizontal="center"/>
    </xf>
    <xf numFmtId="2" fontId="18" fillId="27" borderId="22" xfId="0" applyNumberFormat="1" applyFont="1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43" fontId="0" fillId="24" borderId="11" xfId="42" applyFont="1" applyFill="1" applyBorder="1" applyAlignment="1">
      <alignment/>
    </xf>
    <xf numFmtId="43" fontId="0" fillId="24" borderId="11" xfId="42" applyFont="1" applyFill="1" applyBorder="1" applyAlignment="1">
      <alignment/>
    </xf>
    <xf numFmtId="43" fontId="40" fillId="24" borderId="11" xfId="42" applyFont="1" applyFill="1" applyBorder="1" applyAlignment="1" applyProtection="1">
      <alignment horizontal="right"/>
      <protection/>
    </xf>
    <xf numFmtId="175" fontId="40" fillId="24" borderId="11" xfId="42" applyNumberFormat="1" applyFont="1" applyFill="1" applyBorder="1" applyAlignment="1" applyProtection="1">
      <alignment horizontal="right"/>
      <protection/>
    </xf>
    <xf numFmtId="0" fontId="16" fillId="24" borderId="11" xfId="0" applyFont="1" applyFill="1" applyBorder="1" applyAlignment="1">
      <alignment horizontal="center"/>
    </xf>
    <xf numFmtId="0" fontId="16" fillId="24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1" fontId="18" fillId="0" borderId="22" xfId="0" applyNumberFormat="1" applyFont="1" applyFill="1" applyBorder="1" applyAlignment="1">
      <alignment horizontal="center"/>
    </xf>
    <xf numFmtId="0" fontId="43" fillId="0" borderId="2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3" fontId="44" fillId="0" borderId="11" xfId="42" applyFont="1" applyFill="1" applyBorder="1" applyAlignment="1">
      <alignment horizontal="center"/>
    </xf>
    <xf numFmtId="43" fontId="44" fillId="0" borderId="11" xfId="42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35" xfId="0" applyFill="1" applyBorder="1" applyAlignment="1">
      <alignment horizontal="center"/>
    </xf>
    <xf numFmtId="2" fontId="18" fillId="24" borderId="22" xfId="0" applyNumberFormat="1" applyFont="1" applyFill="1" applyBorder="1" applyAlignment="1">
      <alignment horizontal="center"/>
    </xf>
    <xf numFmtId="0" fontId="47" fillId="0" borderId="22" xfId="0" applyFont="1" applyFill="1" applyBorder="1" applyAlignment="1">
      <alignment vertical="center"/>
    </xf>
    <xf numFmtId="0" fontId="9" fillId="0" borderId="36" xfId="0" applyFont="1" applyFill="1" applyBorder="1" applyAlignment="1">
      <alignment/>
    </xf>
    <xf numFmtId="43" fontId="6" fillId="0" borderId="22" xfId="42" applyNumberFormat="1" applyFont="1" applyFill="1" applyBorder="1" applyAlignment="1">
      <alignment horizontal="center" vertical="center" wrapText="1"/>
    </xf>
    <xf numFmtId="1" fontId="1" fillId="26" borderId="22" xfId="0" applyNumberFormat="1" applyFont="1" applyFill="1" applyBorder="1" applyAlignment="1">
      <alignment horizontal="center"/>
    </xf>
    <xf numFmtId="1" fontId="1" fillId="26" borderId="36" xfId="0" applyNumberFormat="1" applyFont="1" applyFill="1" applyBorder="1" applyAlignment="1">
      <alignment horizontal="center"/>
    </xf>
    <xf numFmtId="43" fontId="6" fillId="26" borderId="36" xfId="42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26" borderId="22" xfId="0" applyFont="1" applyFill="1" applyBorder="1" applyAlignment="1">
      <alignment vertical="center"/>
    </xf>
    <xf numFmtId="1" fontId="18" fillId="26" borderId="11" xfId="0" applyNumberFormat="1" applyFont="1" applyFill="1" applyBorder="1" applyAlignment="1">
      <alignment horizontal="center"/>
    </xf>
    <xf numFmtId="0" fontId="13" fillId="26" borderId="22" xfId="0" applyFont="1" applyFill="1" applyBorder="1" applyAlignment="1">
      <alignment horizontal="center" vertical="center" wrapText="1"/>
    </xf>
    <xf numFmtId="43" fontId="13" fillId="26" borderId="22" xfId="42" applyFont="1" applyFill="1" applyBorder="1" applyAlignment="1">
      <alignment horizontal="center" vertical="center" wrapText="1"/>
    </xf>
    <xf numFmtId="43" fontId="9" fillId="26" borderId="23" xfId="42" applyFont="1" applyFill="1" applyBorder="1" applyAlignment="1" applyProtection="1">
      <alignment horizontal="center"/>
      <protection/>
    </xf>
    <xf numFmtId="175" fontId="9" fillId="26" borderId="11" xfId="42" applyNumberFormat="1" applyFont="1" applyFill="1" applyBorder="1" applyAlignment="1" applyProtection="1">
      <alignment horizontal="center"/>
      <protection/>
    </xf>
    <xf numFmtId="0" fontId="2" fillId="26" borderId="13" xfId="0" applyFont="1" applyFill="1" applyBorder="1" applyAlignment="1">
      <alignment horizontal="center"/>
    </xf>
    <xf numFmtId="0" fontId="2" fillId="26" borderId="11" xfId="0" applyFont="1" applyFill="1" applyBorder="1" applyAlignment="1">
      <alignment horizontal="center" wrapText="1"/>
    </xf>
    <xf numFmtId="0" fontId="1" fillId="26" borderId="11" xfId="0" applyFont="1" applyFill="1" applyBorder="1" applyAlignment="1">
      <alignment horizontal="center"/>
    </xf>
    <xf numFmtId="0" fontId="1" fillId="26" borderId="22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wrapText="1"/>
    </xf>
    <xf numFmtId="43" fontId="2" fillId="26" borderId="11" xfId="42" applyFont="1" applyFill="1" applyBorder="1" applyAlignment="1">
      <alignment horizontal="center"/>
    </xf>
    <xf numFmtId="0" fontId="0" fillId="26" borderId="0" xfId="0" applyFill="1" applyAlignment="1">
      <alignment/>
    </xf>
    <xf numFmtId="43" fontId="43" fillId="0" borderId="22" xfId="42" applyFont="1" applyFill="1" applyBorder="1" applyAlignment="1">
      <alignment horizontal="center" vertical="center" wrapText="1"/>
    </xf>
    <xf numFmtId="43" fontId="18" fillId="0" borderId="0" xfId="0" applyNumberFormat="1" applyFont="1" applyAlignment="1">
      <alignment horizontal="center"/>
    </xf>
    <xf numFmtId="0" fontId="0" fillId="4" borderId="0" xfId="0" applyFill="1" applyAlignment="1">
      <alignment/>
    </xf>
    <xf numFmtId="1" fontId="1" fillId="0" borderId="22" xfId="0" applyNumberFormat="1" applyFont="1" applyFill="1" applyBorder="1" applyAlignment="1">
      <alignment horizontal="center"/>
    </xf>
    <xf numFmtId="43" fontId="6" fillId="0" borderId="22" xfId="42" applyFont="1" applyFill="1" applyBorder="1" applyAlignment="1">
      <alignment horizontal="center"/>
    </xf>
    <xf numFmtId="43" fontId="1" fillId="0" borderId="11" xfId="42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0" fontId="9" fillId="26" borderId="11" xfId="0" applyFont="1" applyFill="1" applyBorder="1" applyAlignment="1">
      <alignment/>
    </xf>
    <xf numFmtId="0" fontId="0" fillId="26" borderId="11" xfId="0" applyFill="1" applyBorder="1" applyAlignment="1">
      <alignment horizontal="center"/>
    </xf>
    <xf numFmtId="43" fontId="11" fillId="26" borderId="11" xfId="42" applyFont="1" applyFill="1" applyBorder="1" applyAlignment="1">
      <alignment horizontal="center"/>
    </xf>
    <xf numFmtId="43" fontId="11" fillId="26" borderId="11" xfId="42" applyFont="1" applyFill="1" applyBorder="1" applyAlignment="1">
      <alignment/>
    </xf>
    <xf numFmtId="43" fontId="9" fillId="26" borderId="11" xfId="42" applyFont="1" applyFill="1" applyBorder="1" applyAlignment="1" applyProtection="1">
      <alignment horizontal="right"/>
      <protection/>
    </xf>
    <xf numFmtId="175" fontId="9" fillId="26" borderId="11" xfId="42" applyNumberFormat="1" applyFont="1" applyFill="1" applyBorder="1" applyAlignment="1" applyProtection="1">
      <alignment horizontal="right"/>
      <protection/>
    </xf>
    <xf numFmtId="0" fontId="16" fillId="26" borderId="11" xfId="0" applyFont="1" applyFill="1" applyBorder="1" applyAlignment="1">
      <alignment horizontal="center"/>
    </xf>
    <xf numFmtId="0" fontId="16" fillId="26" borderId="11" xfId="0" applyFont="1" applyFill="1" applyBorder="1" applyAlignment="1">
      <alignment/>
    </xf>
    <xf numFmtId="0" fontId="0" fillId="26" borderId="11" xfId="0" applyFill="1" applyBorder="1" applyAlignment="1">
      <alignment/>
    </xf>
    <xf numFmtId="43" fontId="38" fillId="26" borderId="11" xfId="42" applyFont="1" applyFill="1" applyBorder="1" applyAlignment="1">
      <alignment/>
    </xf>
    <xf numFmtId="0" fontId="9" fillId="27" borderId="22" xfId="0" applyFont="1" applyFill="1" applyBorder="1" applyAlignment="1">
      <alignment horizontal="center"/>
    </xf>
    <xf numFmtId="0" fontId="9" fillId="27" borderId="23" xfId="0" applyFont="1" applyFill="1" applyBorder="1" applyAlignment="1">
      <alignment/>
    </xf>
    <xf numFmtId="43" fontId="0" fillId="27" borderId="11" xfId="42" applyFont="1" applyFill="1" applyBorder="1" applyAlignment="1">
      <alignment/>
    </xf>
    <xf numFmtId="43" fontId="0" fillId="27" borderId="11" xfId="42" applyFont="1" applyFill="1" applyBorder="1" applyAlignment="1">
      <alignment/>
    </xf>
    <xf numFmtId="43" fontId="40" fillId="27" borderId="11" xfId="42" applyFont="1" applyFill="1" applyBorder="1" applyAlignment="1" applyProtection="1">
      <alignment horizontal="right"/>
      <protection/>
    </xf>
    <xf numFmtId="175" fontId="40" fillId="27" borderId="11" xfId="42" applyNumberFormat="1" applyFont="1" applyFill="1" applyBorder="1" applyAlignment="1" applyProtection="1">
      <alignment horizontal="right"/>
      <protection/>
    </xf>
    <xf numFmtId="0" fontId="5" fillId="27" borderId="22" xfId="0" applyFont="1" applyFill="1" applyBorder="1" applyAlignment="1">
      <alignment horizontal="center"/>
    </xf>
    <xf numFmtId="0" fontId="13" fillId="27" borderId="23" xfId="0" applyFont="1" applyFill="1" applyBorder="1" applyAlignment="1">
      <alignment/>
    </xf>
    <xf numFmtId="4" fontId="5" fillId="27" borderId="22" xfId="0" applyNumberFormat="1" applyFont="1" applyFill="1" applyBorder="1" applyAlignment="1">
      <alignment horizontal="center"/>
    </xf>
    <xf numFmtId="43" fontId="5" fillId="27" borderId="11" xfId="42" applyFont="1" applyFill="1" applyBorder="1" applyAlignment="1">
      <alignment horizontal="center"/>
    </xf>
    <xf numFmtId="43" fontId="5" fillId="27" borderId="11" xfId="42" applyFont="1" applyFill="1" applyBorder="1" applyAlignment="1">
      <alignment/>
    </xf>
    <xf numFmtId="43" fontId="6" fillId="27" borderId="11" xfId="42" applyFont="1" applyFill="1" applyBorder="1" applyAlignment="1" applyProtection="1">
      <alignment horizontal="right"/>
      <protection/>
    </xf>
    <xf numFmtId="175" fontId="6" fillId="27" borderId="11" xfId="42" applyNumberFormat="1" applyFont="1" applyFill="1" applyBorder="1" applyAlignment="1" applyProtection="1">
      <alignment horizontal="right"/>
      <protection/>
    </xf>
    <xf numFmtId="0" fontId="0" fillId="27" borderId="11" xfId="0" applyFont="1" applyFill="1" applyBorder="1" applyAlignment="1">
      <alignment/>
    </xf>
    <xf numFmtId="0" fontId="6" fillId="31" borderId="22" xfId="0" applyFont="1" applyFill="1" applyBorder="1" applyAlignment="1">
      <alignment horizontal="center" vertical="center" wrapText="1"/>
    </xf>
    <xf numFmtId="0" fontId="9" fillId="27" borderId="23" xfId="0" applyFont="1" applyFill="1" applyBorder="1" applyAlignment="1">
      <alignment vertical="center"/>
    </xf>
    <xf numFmtId="1" fontId="18" fillId="27" borderId="22" xfId="0" applyNumberFormat="1" applyFont="1" applyFill="1" applyBorder="1" applyAlignment="1">
      <alignment horizontal="center"/>
    </xf>
    <xf numFmtId="0" fontId="2" fillId="27" borderId="25" xfId="0" applyFont="1" applyFill="1" applyBorder="1" applyAlignment="1">
      <alignment horizontal="center"/>
    </xf>
    <xf numFmtId="0" fontId="2" fillId="27" borderId="22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172" fontId="1" fillId="27" borderId="22" xfId="0" applyNumberFormat="1" applyFont="1" applyFill="1" applyBorder="1" applyAlignment="1">
      <alignment horizontal="center"/>
    </xf>
    <xf numFmtId="0" fontId="2" fillId="27" borderId="22" xfId="0" applyFont="1" applyFill="1" applyBorder="1" applyAlignment="1">
      <alignment horizontal="center" wrapText="1"/>
    </xf>
    <xf numFmtId="43" fontId="2" fillId="27" borderId="22" xfId="42" applyFont="1" applyFill="1" applyBorder="1" applyAlignment="1">
      <alignment horizontal="center"/>
    </xf>
    <xf numFmtId="43" fontId="1" fillId="0" borderId="0" xfId="0" applyNumberFormat="1" applyFont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9" fillId="0" borderId="22" xfId="0" applyFont="1" applyFill="1" applyBorder="1" applyAlignment="1">
      <alignment/>
    </xf>
    <xf numFmtId="0" fontId="0" fillId="23" borderId="38" xfId="0" applyFill="1" applyBorder="1" applyAlignment="1">
      <alignment horizontal="center" vertical="center"/>
    </xf>
    <xf numFmtId="0" fontId="0" fillId="23" borderId="39" xfId="0" applyFill="1" applyBorder="1" applyAlignment="1">
      <alignment horizontal="center" vertical="center"/>
    </xf>
    <xf numFmtId="0" fontId="0" fillId="23" borderId="38" xfId="0" applyFill="1" applyBorder="1" applyAlignment="1">
      <alignment horizontal="center" vertical="center" wrapText="1"/>
    </xf>
    <xf numFmtId="0" fontId="0" fillId="23" borderId="40" xfId="0" applyFill="1" applyBorder="1" applyAlignment="1">
      <alignment horizontal="center" vertical="center"/>
    </xf>
    <xf numFmtId="0" fontId="5" fillId="23" borderId="38" xfId="0" applyFont="1" applyFill="1" applyBorder="1" applyAlignment="1">
      <alignment horizontal="center" vertical="center"/>
    </xf>
    <xf numFmtId="0" fontId="5" fillId="23" borderId="40" xfId="0" applyFont="1" applyFill="1" applyBorder="1" applyAlignment="1">
      <alignment horizontal="center" vertical="center"/>
    </xf>
    <xf numFmtId="0" fontId="5" fillId="23" borderId="39" xfId="0" applyFont="1" applyFill="1" applyBorder="1" applyAlignment="1">
      <alignment horizontal="center" vertical="center"/>
    </xf>
    <xf numFmtId="0" fontId="5" fillId="23" borderId="41" xfId="0" applyFont="1" applyFill="1" applyBorder="1" applyAlignment="1">
      <alignment horizontal="center" vertical="center"/>
    </xf>
    <xf numFmtId="0" fontId="5" fillId="23" borderId="42" xfId="0" applyFont="1" applyFill="1" applyBorder="1" applyAlignment="1">
      <alignment/>
    </xf>
    <xf numFmtId="0" fontId="5" fillId="23" borderId="43" xfId="0" applyFont="1" applyFill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23" borderId="38" xfId="0" applyFont="1" applyFill="1" applyBorder="1" applyAlignment="1">
      <alignment horizontal="center" vertical="center"/>
    </xf>
    <xf numFmtId="0" fontId="1" fillId="23" borderId="39" xfId="0" applyFont="1" applyFill="1" applyBorder="1" applyAlignment="1">
      <alignment horizontal="center" vertical="center"/>
    </xf>
    <xf numFmtId="0" fontId="1" fillId="23" borderId="38" xfId="0" applyFont="1" applyFill="1" applyBorder="1" applyAlignment="1">
      <alignment horizontal="center" vertical="center" wrapText="1"/>
    </xf>
    <xf numFmtId="0" fontId="1" fillId="23" borderId="40" xfId="0" applyFont="1" applyFill="1" applyBorder="1" applyAlignment="1">
      <alignment horizontal="center" vertical="center"/>
    </xf>
    <xf numFmtId="0" fontId="6" fillId="23" borderId="38" xfId="0" applyFont="1" applyFill="1" applyBorder="1" applyAlignment="1">
      <alignment horizontal="center" vertical="center"/>
    </xf>
    <xf numFmtId="0" fontId="6" fillId="23" borderId="40" xfId="0" applyFont="1" applyFill="1" applyBorder="1" applyAlignment="1">
      <alignment horizontal="center" vertical="center"/>
    </xf>
    <xf numFmtId="0" fontId="6" fillId="23" borderId="39" xfId="0" applyFont="1" applyFill="1" applyBorder="1" applyAlignment="1">
      <alignment horizontal="center" vertical="center"/>
    </xf>
    <xf numFmtId="0" fontId="6" fillId="23" borderId="41" xfId="0" applyFont="1" applyFill="1" applyBorder="1" applyAlignment="1">
      <alignment horizontal="center" vertical="center"/>
    </xf>
    <xf numFmtId="0" fontId="6" fillId="23" borderId="42" xfId="0" applyFont="1" applyFill="1" applyBorder="1" applyAlignment="1">
      <alignment/>
    </xf>
    <xf numFmtId="0" fontId="6" fillId="23" borderId="43" xfId="0" applyFont="1" applyFill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</xdr:row>
      <xdr:rowOff>0</xdr:rowOff>
    </xdr:from>
    <xdr:to>
      <xdr:col>3</xdr:col>
      <xdr:colOff>1104900</xdr:colOff>
      <xdr:row>5</xdr:row>
      <xdr:rowOff>190500</xdr:rowOff>
    </xdr:to>
    <xdr:pic>
      <xdr:nvPicPr>
        <xdr:cNvPr id="1" name="Picture 2" descr="logo+nap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61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161925</xdr:rowOff>
    </xdr:from>
    <xdr:to>
      <xdr:col>3</xdr:col>
      <xdr:colOff>628650</xdr:colOff>
      <xdr:row>7</xdr:row>
      <xdr:rowOff>114300</xdr:rowOff>
    </xdr:to>
    <xdr:pic>
      <xdr:nvPicPr>
        <xdr:cNvPr id="1" name="Picture 2" descr="logo+nap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367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</xdr:row>
      <xdr:rowOff>0</xdr:rowOff>
    </xdr:from>
    <xdr:to>
      <xdr:col>4</xdr:col>
      <xdr:colOff>904875</xdr:colOff>
      <xdr:row>8</xdr:row>
      <xdr:rowOff>123825</xdr:rowOff>
    </xdr:to>
    <xdr:pic>
      <xdr:nvPicPr>
        <xdr:cNvPr id="1" name="Picture 2" descr="logo+nap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0"/>
          <a:ext cx="33242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"/>
  <sheetViews>
    <sheetView workbookViewId="0" topLeftCell="A1">
      <selection activeCell="G21" sqref="G21"/>
    </sheetView>
  </sheetViews>
  <sheetFormatPr defaultColWidth="8.796875" defaultRowHeight="14.25"/>
  <cols>
    <col min="1" max="1" width="5.59765625" style="0" customWidth="1"/>
    <col min="2" max="2" width="11.59765625" style="0" customWidth="1"/>
    <col min="6" max="6" width="16.5" style="0" customWidth="1"/>
    <col min="7" max="7" width="13.3984375" style="0" customWidth="1"/>
  </cols>
  <sheetData>
    <row r="1" spans="1:40" ht="20.25">
      <c r="A1" s="283" t="s">
        <v>1913</v>
      </c>
      <c r="D1" s="238"/>
      <c r="AH1" s="2"/>
      <c r="AI1" s="2"/>
      <c r="AJ1" s="2"/>
      <c r="AK1" s="2"/>
      <c r="AL1" s="2"/>
      <c r="AM1" s="2"/>
      <c r="AN1" s="2"/>
    </row>
    <row r="2" spans="4:40" ht="14.25">
      <c r="D2" s="238"/>
      <c r="AH2" s="2"/>
      <c r="AI2" s="2"/>
      <c r="AJ2" s="2"/>
      <c r="AK2" s="2"/>
      <c r="AL2" s="2"/>
      <c r="AM2" s="2"/>
      <c r="AN2" s="2"/>
    </row>
    <row r="3" spans="4:40" ht="14.25">
      <c r="D3" s="238"/>
      <c r="AH3" s="2"/>
      <c r="AI3" s="2"/>
      <c r="AJ3" s="2"/>
      <c r="AK3" s="2"/>
      <c r="AL3" s="2"/>
      <c r="AM3" s="2"/>
      <c r="AN3" s="2"/>
    </row>
    <row r="4" spans="4:40" ht="18">
      <c r="D4" s="238"/>
      <c r="J4" s="21" t="s">
        <v>20</v>
      </c>
      <c r="K4" s="5"/>
      <c r="L4" s="5"/>
      <c r="M4" s="5"/>
      <c r="N4" s="5"/>
      <c r="O4" s="5"/>
      <c r="P4" s="5"/>
      <c r="Q4" s="5"/>
      <c r="R4" s="5"/>
      <c r="S4" s="5"/>
      <c r="AH4" s="2"/>
      <c r="AI4" s="2"/>
      <c r="AJ4" s="2"/>
      <c r="AK4" s="2"/>
      <c r="AL4" s="2"/>
      <c r="AM4" s="2"/>
      <c r="AN4" s="2"/>
    </row>
    <row r="5" spans="4:40" ht="18">
      <c r="D5" s="238"/>
      <c r="J5" s="22" t="s">
        <v>8</v>
      </c>
      <c r="AH5" s="2"/>
      <c r="AI5" s="2"/>
      <c r="AJ5" s="2"/>
      <c r="AK5" s="2"/>
      <c r="AL5" s="2"/>
      <c r="AM5" s="2"/>
      <c r="AN5" s="2"/>
    </row>
    <row r="6" spans="4:40" ht="18">
      <c r="D6" s="238"/>
      <c r="J6" s="20" t="s">
        <v>19</v>
      </c>
      <c r="K6" s="4"/>
      <c r="L6" s="4"/>
      <c r="M6" s="4"/>
      <c r="N6" s="4"/>
      <c r="O6" s="4"/>
      <c r="P6" s="4"/>
      <c r="Q6" s="4"/>
      <c r="R6" s="4"/>
      <c r="S6" s="4"/>
      <c r="T6" s="4"/>
      <c r="AH6" s="2"/>
      <c r="AI6" s="2"/>
      <c r="AJ6" s="2"/>
      <c r="AK6" s="2"/>
      <c r="AL6" s="2"/>
      <c r="AM6" s="2"/>
      <c r="AN6" s="2"/>
    </row>
    <row r="7" spans="4:40" ht="14.25">
      <c r="D7" s="238"/>
      <c r="AH7" s="2"/>
      <c r="AI7" s="2"/>
      <c r="AJ7" s="2"/>
      <c r="AK7" s="2"/>
      <c r="AL7" s="2"/>
      <c r="AM7" s="2"/>
      <c r="AN7" s="2"/>
    </row>
    <row r="8" spans="4:40" ht="14.25">
      <c r="D8" s="238"/>
      <c r="M8" s="4"/>
      <c r="N8" s="4"/>
      <c r="O8" s="4"/>
      <c r="P8" s="4"/>
      <c r="Q8" s="4"/>
      <c r="R8" s="4"/>
      <c r="S8" s="4"/>
      <c r="T8" s="4"/>
      <c r="U8" s="4"/>
      <c r="V8" s="4"/>
      <c r="AH8" s="2"/>
      <c r="AI8" s="2"/>
      <c r="AJ8" s="2"/>
      <c r="AK8" s="2"/>
      <c r="AL8" s="2"/>
      <c r="AM8" s="2"/>
      <c r="AN8" s="2"/>
    </row>
    <row r="9" spans="4:40" ht="14.25">
      <c r="D9" s="238"/>
      <c r="AH9" s="2"/>
      <c r="AI9" s="2"/>
      <c r="AJ9" s="2"/>
      <c r="AK9" s="2"/>
      <c r="AL9" s="2"/>
      <c r="AM9" s="2"/>
      <c r="AN9" s="2"/>
    </row>
    <row r="10" spans="4:40" ht="15" thickBot="1">
      <c r="D10" s="238"/>
      <c r="AH10" s="2"/>
      <c r="AI10" s="2"/>
      <c r="AJ10" s="2"/>
      <c r="AK10" s="2"/>
      <c r="AL10" s="2"/>
      <c r="AM10" s="2"/>
      <c r="AN10" s="2"/>
    </row>
    <row r="11" spans="1:40" ht="15" thickTop="1">
      <c r="A11" s="10"/>
      <c r="B11" s="11"/>
      <c r="C11" s="11"/>
      <c r="D11" s="239"/>
      <c r="E11" s="11"/>
      <c r="F11" s="11"/>
      <c r="G11" s="11"/>
      <c r="H11" s="11"/>
      <c r="I11" s="10"/>
      <c r="J11" s="427" t="s">
        <v>0</v>
      </c>
      <c r="K11" s="428"/>
      <c r="L11" s="428"/>
      <c r="M11" s="429"/>
      <c r="N11" s="430" t="s">
        <v>1</v>
      </c>
      <c r="O11" s="431"/>
      <c r="P11" s="431"/>
      <c r="Q11" s="431"/>
      <c r="R11" s="431"/>
      <c r="S11" s="431"/>
      <c r="T11" s="432"/>
      <c r="U11" s="8"/>
      <c r="V11" s="8"/>
      <c r="W11" s="423" t="s">
        <v>36</v>
      </c>
      <c r="X11" s="433"/>
      <c r="Y11" s="433"/>
      <c r="Z11" s="433"/>
      <c r="AA11" s="434"/>
      <c r="AB11" s="423" t="s">
        <v>36</v>
      </c>
      <c r="AC11" s="433"/>
      <c r="AD11" s="433"/>
      <c r="AE11" s="434"/>
      <c r="AF11" s="423" t="s">
        <v>35</v>
      </c>
      <c r="AG11" s="424"/>
      <c r="AH11" s="9"/>
      <c r="AI11" s="425" t="s">
        <v>46</v>
      </c>
      <c r="AJ11" s="426"/>
      <c r="AK11" s="424"/>
      <c r="AL11" s="426" t="s">
        <v>33</v>
      </c>
      <c r="AM11" s="426"/>
      <c r="AN11" s="424"/>
    </row>
    <row r="12" spans="1:40" ht="143.25" thickBot="1">
      <c r="A12" s="12" t="s">
        <v>5</v>
      </c>
      <c r="B12" s="12" t="s">
        <v>10</v>
      </c>
      <c r="C12" s="12" t="s">
        <v>40</v>
      </c>
      <c r="D12" s="200" t="s">
        <v>11</v>
      </c>
      <c r="E12" s="12" t="s">
        <v>12</v>
      </c>
      <c r="F12" s="12" t="s">
        <v>37</v>
      </c>
      <c r="G12" s="13" t="s">
        <v>38</v>
      </c>
      <c r="H12" s="144" t="s">
        <v>1009</v>
      </c>
      <c r="I12" s="13" t="s">
        <v>47</v>
      </c>
      <c r="J12" s="23" t="s">
        <v>13</v>
      </c>
      <c r="K12" s="24" t="s">
        <v>6</v>
      </c>
      <c r="L12" s="24" t="s">
        <v>7</v>
      </c>
      <c r="M12" s="25" t="s">
        <v>9</v>
      </c>
      <c r="N12" s="26" t="s">
        <v>25</v>
      </c>
      <c r="O12" s="27" t="s">
        <v>26</v>
      </c>
      <c r="P12" s="27" t="s">
        <v>27</v>
      </c>
      <c r="Q12" s="27" t="s">
        <v>28</v>
      </c>
      <c r="R12" s="27" t="s">
        <v>29</v>
      </c>
      <c r="S12" s="27" t="s">
        <v>30</v>
      </c>
      <c r="T12" s="28" t="s">
        <v>31</v>
      </c>
      <c r="U12" s="14" t="s">
        <v>39</v>
      </c>
      <c r="V12" s="18" t="s">
        <v>2</v>
      </c>
      <c r="W12" s="19" t="s">
        <v>41</v>
      </c>
      <c r="X12" s="16" t="s">
        <v>42</v>
      </c>
      <c r="Y12" s="16" t="s">
        <v>43</v>
      </c>
      <c r="Z12" s="16" t="s">
        <v>14</v>
      </c>
      <c r="AA12" s="31" t="s">
        <v>15</v>
      </c>
      <c r="AB12" s="15" t="s">
        <v>24</v>
      </c>
      <c r="AC12" s="16" t="s">
        <v>23</v>
      </c>
      <c r="AD12" s="16" t="s">
        <v>22</v>
      </c>
      <c r="AE12" s="17" t="s">
        <v>16</v>
      </c>
      <c r="AF12" s="15" t="s">
        <v>3</v>
      </c>
      <c r="AG12" s="17" t="s">
        <v>4</v>
      </c>
      <c r="AH12" s="18" t="s">
        <v>44</v>
      </c>
      <c r="AI12" s="15" t="s">
        <v>17</v>
      </c>
      <c r="AJ12" s="16" t="s">
        <v>32</v>
      </c>
      <c r="AK12" s="17" t="s">
        <v>18</v>
      </c>
      <c r="AL12" s="16" t="s">
        <v>45</v>
      </c>
      <c r="AM12" s="16" t="s">
        <v>21</v>
      </c>
      <c r="AN12" s="17" t="s">
        <v>34</v>
      </c>
    </row>
    <row r="13" spans="1:40" ht="15" thickTop="1">
      <c r="A13" s="29">
        <v>1</v>
      </c>
      <c r="B13" s="29">
        <v>2</v>
      </c>
      <c r="C13" s="29">
        <v>3</v>
      </c>
      <c r="D13" s="245">
        <v>4</v>
      </c>
      <c r="E13" s="29">
        <v>5</v>
      </c>
      <c r="F13" s="29">
        <v>6</v>
      </c>
      <c r="G13" s="29">
        <v>7</v>
      </c>
      <c r="H13" s="29">
        <f>G13+1</f>
        <v>8</v>
      </c>
      <c r="I13" s="29">
        <f aca="true" t="shared" si="0" ref="I13:AN13">H13+1</f>
        <v>9</v>
      </c>
      <c r="J13" s="29">
        <f t="shared" si="0"/>
        <v>10</v>
      </c>
      <c r="K13" s="29">
        <f t="shared" si="0"/>
        <v>11</v>
      </c>
      <c r="L13" s="29">
        <f t="shared" si="0"/>
        <v>12</v>
      </c>
      <c r="M13" s="29">
        <f t="shared" si="0"/>
        <v>13</v>
      </c>
      <c r="N13" s="29">
        <f t="shared" si="0"/>
        <v>14</v>
      </c>
      <c r="O13" s="29">
        <f t="shared" si="0"/>
        <v>15</v>
      </c>
      <c r="P13" s="29">
        <f t="shared" si="0"/>
        <v>16</v>
      </c>
      <c r="Q13" s="29">
        <f t="shared" si="0"/>
        <v>17</v>
      </c>
      <c r="R13" s="29">
        <f t="shared" si="0"/>
        <v>18</v>
      </c>
      <c r="S13" s="29">
        <f t="shared" si="0"/>
        <v>19</v>
      </c>
      <c r="T13" s="29">
        <f t="shared" si="0"/>
        <v>20</v>
      </c>
      <c r="U13" s="29">
        <f t="shared" si="0"/>
        <v>21</v>
      </c>
      <c r="V13" s="29">
        <f t="shared" si="0"/>
        <v>22</v>
      </c>
      <c r="W13" s="29">
        <f t="shared" si="0"/>
        <v>23</v>
      </c>
      <c r="X13" s="29">
        <f t="shared" si="0"/>
        <v>24</v>
      </c>
      <c r="Y13" s="29">
        <f t="shared" si="0"/>
        <v>25</v>
      </c>
      <c r="Z13" s="29">
        <f t="shared" si="0"/>
        <v>26</v>
      </c>
      <c r="AA13" s="29">
        <f t="shared" si="0"/>
        <v>27</v>
      </c>
      <c r="AB13" s="29">
        <f t="shared" si="0"/>
        <v>28</v>
      </c>
      <c r="AC13" s="29">
        <f t="shared" si="0"/>
        <v>29</v>
      </c>
      <c r="AD13" s="29">
        <f t="shared" si="0"/>
        <v>30</v>
      </c>
      <c r="AE13" s="29">
        <f t="shared" si="0"/>
        <v>31</v>
      </c>
      <c r="AF13" s="29">
        <f t="shared" si="0"/>
        <v>32</v>
      </c>
      <c r="AG13" s="29">
        <f t="shared" si="0"/>
        <v>33</v>
      </c>
      <c r="AH13" s="29">
        <f t="shared" si="0"/>
        <v>34</v>
      </c>
      <c r="AI13" s="29">
        <f t="shared" si="0"/>
        <v>35</v>
      </c>
      <c r="AJ13" s="29">
        <f t="shared" si="0"/>
        <v>36</v>
      </c>
      <c r="AK13" s="29">
        <f t="shared" si="0"/>
        <v>37</v>
      </c>
      <c r="AL13" s="29">
        <f t="shared" si="0"/>
        <v>38</v>
      </c>
      <c r="AM13" s="29">
        <f t="shared" si="0"/>
        <v>39</v>
      </c>
      <c r="AN13" s="29">
        <f t="shared" si="0"/>
        <v>40</v>
      </c>
    </row>
    <row r="14" spans="1:40" s="325" customFormat="1" ht="15.75" customHeight="1">
      <c r="A14" s="410" t="s">
        <v>48</v>
      </c>
      <c r="B14" s="411" t="s">
        <v>369</v>
      </c>
      <c r="C14" s="337">
        <v>1</v>
      </c>
      <c r="D14" s="338">
        <v>438.05</v>
      </c>
      <c r="E14" s="316">
        <v>500</v>
      </c>
      <c r="F14" s="316">
        <f>D14*E14</f>
        <v>219025</v>
      </c>
      <c r="G14" s="317"/>
      <c r="H14" s="318">
        <f>F14-G14</f>
        <v>219025</v>
      </c>
      <c r="I14" s="319">
        <v>3</v>
      </c>
      <c r="J14" s="320" t="s">
        <v>714</v>
      </c>
      <c r="K14" s="320" t="s">
        <v>715</v>
      </c>
      <c r="L14" s="320" t="s">
        <v>716</v>
      </c>
      <c r="M14" s="95">
        <v>2</v>
      </c>
      <c r="N14" s="95">
        <v>1880</v>
      </c>
      <c r="O14" s="95"/>
      <c r="P14" s="95"/>
      <c r="Q14" s="95"/>
      <c r="R14" s="95"/>
      <c r="S14" s="95"/>
      <c r="T14" s="95"/>
      <c r="U14" s="95" t="s">
        <v>713</v>
      </c>
      <c r="V14" s="95" t="s">
        <v>762</v>
      </c>
      <c r="W14" s="95" t="s">
        <v>768</v>
      </c>
      <c r="X14" s="95" t="s">
        <v>762</v>
      </c>
      <c r="Y14" s="95" t="s">
        <v>713</v>
      </c>
      <c r="Z14" s="95" t="s">
        <v>847</v>
      </c>
      <c r="AA14" s="95" t="s">
        <v>713</v>
      </c>
      <c r="AB14" s="95" t="s">
        <v>762</v>
      </c>
      <c r="AC14" s="95" t="s">
        <v>713</v>
      </c>
      <c r="AD14" s="95" t="s">
        <v>713</v>
      </c>
      <c r="AE14" s="95" t="s">
        <v>713</v>
      </c>
      <c r="AF14" s="321">
        <v>7</v>
      </c>
      <c r="AG14" s="321"/>
      <c r="AH14" s="95" t="s">
        <v>713</v>
      </c>
      <c r="AI14" s="322" t="s">
        <v>979</v>
      </c>
      <c r="AJ14" s="323" t="s">
        <v>938</v>
      </c>
      <c r="AK14" s="324">
        <f>15200+6400</f>
        <v>21600</v>
      </c>
      <c r="AL14" s="95" t="s">
        <v>779</v>
      </c>
      <c r="AM14" s="95" t="s">
        <v>713</v>
      </c>
      <c r="AN14" s="95" t="s">
        <v>713</v>
      </c>
    </row>
    <row r="15" spans="1:40" s="325" customFormat="1" ht="15.75" customHeight="1">
      <c r="A15" s="410" t="s">
        <v>50</v>
      </c>
      <c r="B15" s="411" t="s">
        <v>488</v>
      </c>
      <c r="C15" s="412">
        <v>1</v>
      </c>
      <c r="D15" s="338">
        <v>95.69</v>
      </c>
      <c r="E15" s="316"/>
      <c r="F15" s="316"/>
      <c r="G15" s="317">
        <v>186700</v>
      </c>
      <c r="H15" s="318">
        <f>F15-G15</f>
        <v>-186700</v>
      </c>
      <c r="I15" s="413">
        <v>3</v>
      </c>
      <c r="J15" s="414" t="s">
        <v>745</v>
      </c>
      <c r="K15" s="414" t="s">
        <v>746</v>
      </c>
      <c r="L15" s="414" t="s">
        <v>716</v>
      </c>
      <c r="M15" s="321">
        <v>2</v>
      </c>
      <c r="N15" s="321"/>
      <c r="O15" s="321"/>
      <c r="P15" s="321"/>
      <c r="Q15" s="321">
        <v>1960</v>
      </c>
      <c r="R15" s="321"/>
      <c r="S15" s="321"/>
      <c r="T15" s="321"/>
      <c r="U15" s="415" t="s">
        <v>713</v>
      </c>
      <c r="V15" s="321" t="s">
        <v>762</v>
      </c>
      <c r="W15" s="416">
        <v>40165</v>
      </c>
      <c r="X15" s="321" t="s">
        <v>713</v>
      </c>
      <c r="Y15" s="321" t="s">
        <v>975</v>
      </c>
      <c r="Z15" s="321" t="s">
        <v>975</v>
      </c>
      <c r="AA15" s="95" t="s">
        <v>713</v>
      </c>
      <c r="AB15" s="321" t="s">
        <v>762</v>
      </c>
      <c r="AC15" s="415" t="s">
        <v>713</v>
      </c>
      <c r="AD15" s="415" t="s">
        <v>713</v>
      </c>
      <c r="AE15" s="415" t="s">
        <v>713</v>
      </c>
      <c r="AF15" s="321">
        <v>1</v>
      </c>
      <c r="AG15" s="321"/>
      <c r="AH15" s="415" t="s">
        <v>713</v>
      </c>
      <c r="AI15" s="322" t="s">
        <v>979</v>
      </c>
      <c r="AJ15" s="417"/>
      <c r="AK15" s="418"/>
      <c r="AL15" s="321" t="s">
        <v>778</v>
      </c>
      <c r="AM15" s="415" t="s">
        <v>713</v>
      </c>
      <c r="AN15" s="415" t="s">
        <v>713</v>
      </c>
    </row>
    <row r="16" spans="1:40" s="378" customFormat="1" ht="14.25">
      <c r="A16" s="410" t="s">
        <v>52</v>
      </c>
      <c r="B16" s="386" t="s">
        <v>610</v>
      </c>
      <c r="C16" s="387">
        <v>1</v>
      </c>
      <c r="D16" s="388">
        <v>148.09</v>
      </c>
      <c r="E16" s="389">
        <v>500</v>
      </c>
      <c r="F16" s="389">
        <f>D16*E16</f>
        <v>74045</v>
      </c>
      <c r="G16" s="390"/>
      <c r="H16" s="391">
        <f>F16-G16</f>
        <v>74045</v>
      </c>
      <c r="I16" s="392">
        <v>3</v>
      </c>
      <c r="J16" s="393" t="s">
        <v>717</v>
      </c>
      <c r="K16" s="393" t="s">
        <v>715</v>
      </c>
      <c r="L16" s="393" t="s">
        <v>716</v>
      </c>
      <c r="M16" s="393">
        <v>2</v>
      </c>
      <c r="N16" s="394">
        <v>1900</v>
      </c>
      <c r="O16" s="394"/>
      <c r="P16" s="394"/>
      <c r="Q16" s="394"/>
      <c r="R16" s="394"/>
      <c r="S16" s="394"/>
      <c r="T16" s="394"/>
      <c r="U16" s="394" t="s">
        <v>713</v>
      </c>
      <c r="V16" s="394" t="s">
        <v>762</v>
      </c>
      <c r="W16" s="394" t="s">
        <v>769</v>
      </c>
      <c r="X16" s="394" t="s">
        <v>762</v>
      </c>
      <c r="Y16" s="394" t="s">
        <v>713</v>
      </c>
      <c r="Z16" s="394" t="s">
        <v>795</v>
      </c>
      <c r="AA16" s="394" t="s">
        <v>713</v>
      </c>
      <c r="AB16" s="394" t="s">
        <v>762</v>
      </c>
      <c r="AC16" s="394" t="s">
        <v>713</v>
      </c>
      <c r="AD16" s="394" t="s">
        <v>713</v>
      </c>
      <c r="AE16" s="394" t="s">
        <v>713</v>
      </c>
      <c r="AF16" s="387">
        <v>3</v>
      </c>
      <c r="AG16" s="387"/>
      <c r="AH16" s="394" t="s">
        <v>713</v>
      </c>
      <c r="AI16" s="394">
        <v>2011</v>
      </c>
      <c r="AJ16" s="394" t="s">
        <v>797</v>
      </c>
      <c r="AK16" s="395">
        <v>8200</v>
      </c>
      <c r="AL16" s="394" t="s">
        <v>780</v>
      </c>
      <c r="AM16" s="394" t="s">
        <v>713</v>
      </c>
      <c r="AN16" s="394" t="s">
        <v>713</v>
      </c>
    </row>
    <row r="17" spans="1:40" s="378" customFormat="1" ht="14.25">
      <c r="A17" s="410" t="s">
        <v>54</v>
      </c>
      <c r="B17" s="386" t="s">
        <v>610</v>
      </c>
      <c r="C17" s="387">
        <v>1</v>
      </c>
      <c r="D17" s="388">
        <v>99.91</v>
      </c>
      <c r="E17" s="389">
        <v>500</v>
      </c>
      <c r="F17" s="389">
        <f>D17*E17</f>
        <v>49955</v>
      </c>
      <c r="G17" s="390"/>
      <c r="H17" s="391">
        <f>F17-G17</f>
        <v>49955</v>
      </c>
      <c r="I17" s="392">
        <v>1</v>
      </c>
      <c r="J17" s="393" t="s">
        <v>718</v>
      </c>
      <c r="K17" s="393" t="s">
        <v>715</v>
      </c>
      <c r="L17" s="393" t="s">
        <v>716</v>
      </c>
      <c r="M17" s="393">
        <v>2</v>
      </c>
      <c r="N17" s="394">
        <v>1900</v>
      </c>
      <c r="O17" s="394"/>
      <c r="P17" s="394"/>
      <c r="Q17" s="394"/>
      <c r="R17" s="394"/>
      <c r="S17" s="394"/>
      <c r="T17" s="394"/>
      <c r="U17" s="394" t="s">
        <v>713</v>
      </c>
      <c r="V17" s="394" t="s">
        <v>713</v>
      </c>
      <c r="W17" s="394" t="s">
        <v>769</v>
      </c>
      <c r="X17" s="394" t="s">
        <v>762</v>
      </c>
      <c r="Y17" s="394" t="s">
        <v>713</v>
      </c>
      <c r="Z17" s="394" t="s">
        <v>795</v>
      </c>
      <c r="AA17" s="394" t="s">
        <v>713</v>
      </c>
      <c r="AB17" s="394" t="s">
        <v>762</v>
      </c>
      <c r="AC17" s="394" t="s">
        <v>713</v>
      </c>
      <c r="AD17" s="394" t="s">
        <v>713</v>
      </c>
      <c r="AE17" s="394" t="s">
        <v>713</v>
      </c>
      <c r="AF17" s="387">
        <v>3</v>
      </c>
      <c r="AG17" s="387"/>
      <c r="AH17" s="394" t="s">
        <v>713</v>
      </c>
      <c r="AI17" s="394">
        <v>2012</v>
      </c>
      <c r="AJ17" s="394" t="s">
        <v>797</v>
      </c>
      <c r="AK17" s="395">
        <v>10800</v>
      </c>
      <c r="AL17" s="394" t="s">
        <v>780</v>
      </c>
      <c r="AM17" s="394" t="s">
        <v>713</v>
      </c>
      <c r="AN17" s="394" t="s">
        <v>713</v>
      </c>
    </row>
    <row r="18" ht="14.25">
      <c r="F18" s="421">
        <f>SUM(F14:F17)</f>
        <v>343025</v>
      </c>
    </row>
    <row r="20" ht="14.25">
      <c r="F20" s="421">
        <f>F18+G15</f>
        <v>529725</v>
      </c>
    </row>
  </sheetData>
  <mergeCells count="7">
    <mergeCell ref="AF11:AG11"/>
    <mergeCell ref="AI11:AK11"/>
    <mergeCell ref="AL11:AN11"/>
    <mergeCell ref="J11:M11"/>
    <mergeCell ref="N11:T11"/>
    <mergeCell ref="W11:AA11"/>
    <mergeCell ref="AB11:AE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V1422"/>
  <sheetViews>
    <sheetView workbookViewId="0" topLeftCell="A1">
      <pane ySplit="12" topLeftCell="BM126" activePane="bottomLeft" state="frozen"/>
      <selection pane="topLeft" activeCell="A4" sqref="A4"/>
      <selection pane="bottomLeft" activeCell="D308" sqref="D308"/>
    </sheetView>
  </sheetViews>
  <sheetFormatPr defaultColWidth="8.796875" defaultRowHeight="14.25"/>
  <cols>
    <col min="1" max="1" width="8.3984375" style="0" customWidth="1"/>
    <col min="2" max="2" width="27.69921875" style="183" customWidth="1"/>
    <col min="3" max="3" width="15.09765625" style="0" customWidth="1"/>
    <col min="4" max="4" width="18.69921875" style="0" customWidth="1"/>
    <col min="5" max="5" width="16.69921875" style="0" customWidth="1"/>
    <col min="6" max="7" width="16.3984375" style="0" customWidth="1"/>
    <col min="8" max="8" width="16.3984375" style="0" hidden="1" customWidth="1"/>
    <col min="9" max="9" width="10.59765625" style="0" customWidth="1"/>
    <col min="10" max="10" width="18.8984375" style="0" customWidth="1"/>
    <col min="11" max="11" width="15" style="0" customWidth="1"/>
    <col min="12" max="13" width="13.19921875" style="0" customWidth="1"/>
    <col min="14" max="14" width="10.59765625" style="0" customWidth="1"/>
    <col min="15" max="15" width="11.09765625" style="0" customWidth="1"/>
    <col min="16" max="17" width="11.8984375" style="0" customWidth="1"/>
    <col min="18" max="18" width="11.19921875" style="0" customWidth="1"/>
    <col min="19" max="19" width="11.09765625" style="0" customWidth="1"/>
    <col min="20" max="20" width="9.09765625" style="0" customWidth="1"/>
    <col min="21" max="21" width="13.8984375" style="0" customWidth="1"/>
    <col min="22" max="22" width="13.69921875" style="0" customWidth="1"/>
    <col min="23" max="23" width="13.19921875" style="0" customWidth="1"/>
    <col min="24" max="24" width="16.5" style="0" customWidth="1"/>
    <col min="25" max="25" width="17.69921875" style="0" customWidth="1"/>
    <col min="26" max="26" width="17" style="0" customWidth="1"/>
    <col min="27" max="27" width="17.3984375" style="0" customWidth="1"/>
    <col min="28" max="28" width="15.8984375" style="0" customWidth="1"/>
    <col min="29" max="29" width="18.3984375" style="0" customWidth="1"/>
    <col min="30" max="30" width="16.19921875" style="0" customWidth="1"/>
    <col min="31" max="31" width="14.69921875" style="0" customWidth="1"/>
    <col min="32" max="32" width="16.19921875" style="0" customWidth="1"/>
    <col min="33" max="33" width="16.3984375" style="0" customWidth="1"/>
    <col min="34" max="34" width="11.09765625" style="2" customWidth="1"/>
    <col min="35" max="35" width="20" style="2" customWidth="1"/>
    <col min="36" max="36" width="21.69921875" style="2" customWidth="1"/>
    <col min="37" max="37" width="17.69921875" style="168" customWidth="1"/>
    <col min="38" max="38" width="14.3984375" style="2" customWidth="1"/>
    <col min="39" max="40" width="9" style="2" customWidth="1"/>
    <col min="41" max="41" width="13.69921875" style="2" customWidth="1"/>
    <col min="42" max="230" width="9" style="2" customWidth="1"/>
  </cols>
  <sheetData>
    <row r="1" ht="14.25" hidden="1"/>
    <row r="2" ht="14.25" hidden="1"/>
    <row r="3" ht="14.25" hidden="1"/>
    <row r="4" spans="10:19" ht="18" hidden="1">
      <c r="J4" s="21" t="s">
        <v>20</v>
      </c>
      <c r="K4" s="5"/>
      <c r="L4" s="5"/>
      <c r="M4" s="5"/>
      <c r="N4" s="5"/>
      <c r="O4" s="5"/>
      <c r="P4" s="5"/>
      <c r="Q4" s="5"/>
      <c r="R4" s="5"/>
      <c r="S4" s="5"/>
    </row>
    <row r="5" ht="18" hidden="1">
      <c r="J5" s="22" t="s">
        <v>8</v>
      </c>
    </row>
    <row r="6" spans="10:20" ht="18" hidden="1">
      <c r="J6" s="20" t="s">
        <v>19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ht="14.25" hidden="1"/>
    <row r="8" spans="13:22" ht="14.25" hidden="1">
      <c r="M8" s="4"/>
      <c r="N8" s="4"/>
      <c r="O8" s="4"/>
      <c r="P8" s="4"/>
      <c r="Q8" s="4"/>
      <c r="R8" s="4"/>
      <c r="S8" s="4"/>
      <c r="T8" s="4"/>
      <c r="U8" s="4"/>
      <c r="V8" s="4"/>
    </row>
    <row r="9" ht="15" customHeight="1" hidden="1"/>
    <row r="10" ht="60" customHeight="1" hidden="1" thickBot="1"/>
    <row r="11" spans="1:230" s="1" customFormat="1" ht="45" customHeight="1" thickTop="1">
      <c r="A11" s="283" t="s">
        <v>1913</v>
      </c>
      <c r="B11" s="184"/>
      <c r="C11" s="11"/>
      <c r="D11" s="11"/>
      <c r="E11" s="11"/>
      <c r="F11" s="11"/>
      <c r="G11" s="11"/>
      <c r="H11" s="11"/>
      <c r="I11" s="10"/>
      <c r="J11" s="427" t="s">
        <v>0</v>
      </c>
      <c r="K11" s="428"/>
      <c r="L11" s="428"/>
      <c r="M11" s="429"/>
      <c r="N11" s="430" t="s">
        <v>1</v>
      </c>
      <c r="O11" s="431"/>
      <c r="P11" s="431"/>
      <c r="Q11" s="431"/>
      <c r="R11" s="431"/>
      <c r="S11" s="431"/>
      <c r="T11" s="432"/>
      <c r="U11" s="8"/>
      <c r="V11" s="8"/>
      <c r="W11" s="423" t="s">
        <v>36</v>
      </c>
      <c r="X11" s="433"/>
      <c r="Y11" s="433"/>
      <c r="Z11" s="433"/>
      <c r="AA11" s="434"/>
      <c r="AB11" s="423" t="s">
        <v>36</v>
      </c>
      <c r="AC11" s="433"/>
      <c r="AD11" s="433"/>
      <c r="AE11" s="434"/>
      <c r="AF11" s="423" t="s">
        <v>35</v>
      </c>
      <c r="AG11" s="424"/>
      <c r="AH11" s="9"/>
      <c r="AI11" s="425" t="s">
        <v>46</v>
      </c>
      <c r="AJ11" s="426"/>
      <c r="AK11" s="424"/>
      <c r="AL11" s="426" t="s">
        <v>33</v>
      </c>
      <c r="AM11" s="426"/>
      <c r="AN11" s="424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</row>
    <row r="12" spans="1:230" s="7" customFormat="1" ht="132.75" customHeight="1" thickBot="1">
      <c r="A12" s="12" t="s">
        <v>5</v>
      </c>
      <c r="B12" s="12" t="s">
        <v>10</v>
      </c>
      <c r="C12" s="12" t="s">
        <v>40</v>
      </c>
      <c r="D12" s="12" t="s">
        <v>11</v>
      </c>
      <c r="E12" s="12" t="s">
        <v>12</v>
      </c>
      <c r="F12" s="12" t="s">
        <v>37</v>
      </c>
      <c r="G12" s="13" t="s">
        <v>38</v>
      </c>
      <c r="H12" s="144" t="s">
        <v>1009</v>
      </c>
      <c r="I12" s="13" t="s">
        <v>47</v>
      </c>
      <c r="J12" s="23" t="s">
        <v>13</v>
      </c>
      <c r="K12" s="24" t="s">
        <v>6</v>
      </c>
      <c r="L12" s="24" t="s">
        <v>7</v>
      </c>
      <c r="M12" s="25" t="s">
        <v>9</v>
      </c>
      <c r="N12" s="26" t="s">
        <v>25</v>
      </c>
      <c r="O12" s="27" t="s">
        <v>26</v>
      </c>
      <c r="P12" s="27" t="s">
        <v>27</v>
      </c>
      <c r="Q12" s="27" t="s">
        <v>28</v>
      </c>
      <c r="R12" s="27" t="s">
        <v>29</v>
      </c>
      <c r="S12" s="27" t="s">
        <v>30</v>
      </c>
      <c r="T12" s="28" t="s">
        <v>31</v>
      </c>
      <c r="U12" s="14" t="s">
        <v>39</v>
      </c>
      <c r="V12" s="18" t="s">
        <v>2</v>
      </c>
      <c r="W12" s="19" t="s">
        <v>41</v>
      </c>
      <c r="X12" s="16" t="s">
        <v>42</v>
      </c>
      <c r="Y12" s="16" t="s">
        <v>43</v>
      </c>
      <c r="Z12" s="16" t="s">
        <v>14</v>
      </c>
      <c r="AA12" s="31" t="s">
        <v>15</v>
      </c>
      <c r="AB12" s="15" t="s">
        <v>24</v>
      </c>
      <c r="AC12" s="16" t="s">
        <v>23</v>
      </c>
      <c r="AD12" s="16" t="s">
        <v>22</v>
      </c>
      <c r="AE12" s="17" t="s">
        <v>16</v>
      </c>
      <c r="AF12" s="15" t="s">
        <v>3</v>
      </c>
      <c r="AG12" s="17" t="s">
        <v>4</v>
      </c>
      <c r="AH12" s="18" t="s">
        <v>44</v>
      </c>
      <c r="AI12" s="15" t="s">
        <v>17</v>
      </c>
      <c r="AJ12" s="16" t="s">
        <v>32</v>
      </c>
      <c r="AK12" s="169" t="s">
        <v>18</v>
      </c>
      <c r="AL12" s="16" t="s">
        <v>45</v>
      </c>
      <c r="AM12" s="16" t="s">
        <v>21</v>
      </c>
      <c r="AN12" s="17" t="s">
        <v>34</v>
      </c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</row>
    <row r="13" spans="1:40" s="30" customFormat="1" ht="15" thickTop="1">
      <c r="A13" s="29">
        <v>1</v>
      </c>
      <c r="B13" s="185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29">
        <v>8</v>
      </c>
      <c r="I13" s="29">
        <f>H13+1</f>
        <v>9</v>
      </c>
      <c r="J13" s="29">
        <f aca="true" t="shared" si="0" ref="J13:AN13">I13+1</f>
        <v>10</v>
      </c>
      <c r="K13" s="29">
        <f t="shared" si="0"/>
        <v>11</v>
      </c>
      <c r="L13" s="29">
        <f t="shared" si="0"/>
        <v>12</v>
      </c>
      <c r="M13" s="29">
        <f t="shared" si="0"/>
        <v>13</v>
      </c>
      <c r="N13" s="29">
        <f t="shared" si="0"/>
        <v>14</v>
      </c>
      <c r="O13" s="29">
        <f t="shared" si="0"/>
        <v>15</v>
      </c>
      <c r="P13" s="29">
        <f t="shared" si="0"/>
        <v>16</v>
      </c>
      <c r="Q13" s="29">
        <f t="shared" si="0"/>
        <v>17</v>
      </c>
      <c r="R13" s="29">
        <f t="shared" si="0"/>
        <v>18</v>
      </c>
      <c r="S13" s="29">
        <f t="shared" si="0"/>
        <v>19</v>
      </c>
      <c r="T13" s="29">
        <f t="shared" si="0"/>
        <v>20</v>
      </c>
      <c r="U13" s="29">
        <f t="shared" si="0"/>
        <v>21</v>
      </c>
      <c r="V13" s="29">
        <f t="shared" si="0"/>
        <v>22</v>
      </c>
      <c r="W13" s="29">
        <f t="shared" si="0"/>
        <v>23</v>
      </c>
      <c r="X13" s="29">
        <f t="shared" si="0"/>
        <v>24</v>
      </c>
      <c r="Y13" s="29">
        <f t="shared" si="0"/>
        <v>25</v>
      </c>
      <c r="Z13" s="29">
        <f t="shared" si="0"/>
        <v>26</v>
      </c>
      <c r="AA13" s="29">
        <f t="shared" si="0"/>
        <v>27</v>
      </c>
      <c r="AB13" s="29">
        <f t="shared" si="0"/>
        <v>28</v>
      </c>
      <c r="AC13" s="29">
        <f t="shared" si="0"/>
        <v>29</v>
      </c>
      <c r="AD13" s="29">
        <f t="shared" si="0"/>
        <v>30</v>
      </c>
      <c r="AE13" s="29">
        <f t="shared" si="0"/>
        <v>31</v>
      </c>
      <c r="AF13" s="29">
        <f t="shared" si="0"/>
        <v>32</v>
      </c>
      <c r="AG13" s="29">
        <f t="shared" si="0"/>
        <v>33</v>
      </c>
      <c r="AH13" s="29">
        <f t="shared" si="0"/>
        <v>34</v>
      </c>
      <c r="AI13" s="29">
        <f t="shared" si="0"/>
        <v>35</v>
      </c>
      <c r="AJ13" s="29">
        <f t="shared" si="0"/>
        <v>36</v>
      </c>
      <c r="AK13" s="170">
        <f t="shared" si="0"/>
        <v>37</v>
      </c>
      <c r="AL13" s="29">
        <f t="shared" si="0"/>
        <v>38</v>
      </c>
      <c r="AM13" s="29">
        <f t="shared" si="0"/>
        <v>39</v>
      </c>
      <c r="AN13" s="29">
        <f t="shared" si="0"/>
        <v>40</v>
      </c>
    </row>
    <row r="14" spans="1:40" s="3" customFormat="1" ht="15.75" customHeight="1">
      <c r="A14" s="32" t="s">
        <v>48</v>
      </c>
      <c r="B14" s="186" t="s">
        <v>49</v>
      </c>
      <c r="C14" s="131">
        <v>1</v>
      </c>
      <c r="D14" s="132">
        <v>214.77</v>
      </c>
      <c r="E14" s="133">
        <v>500</v>
      </c>
      <c r="F14" s="133">
        <f>D14*E14</f>
        <v>107385</v>
      </c>
      <c r="G14" s="145"/>
      <c r="H14" s="155">
        <f>F14-G14</f>
        <v>107385</v>
      </c>
      <c r="I14" s="147">
        <v>3</v>
      </c>
      <c r="J14" s="85" t="s">
        <v>714</v>
      </c>
      <c r="K14" s="85" t="s">
        <v>715</v>
      </c>
      <c r="L14" s="85" t="s">
        <v>716</v>
      </c>
      <c r="M14" s="86">
        <v>2</v>
      </c>
      <c r="N14" s="86"/>
      <c r="O14" s="86">
        <v>1905</v>
      </c>
      <c r="P14" s="86"/>
      <c r="Q14" s="86"/>
      <c r="R14" s="86"/>
      <c r="S14" s="86"/>
      <c r="T14" s="86"/>
      <c r="U14" s="86" t="s">
        <v>713</v>
      </c>
      <c r="V14" s="86" t="s">
        <v>762</v>
      </c>
      <c r="W14" s="86" t="s">
        <v>767</v>
      </c>
      <c r="X14" s="86" t="s">
        <v>762</v>
      </c>
      <c r="Y14" s="86" t="s">
        <v>713</v>
      </c>
      <c r="Z14" s="86" t="s">
        <v>790</v>
      </c>
      <c r="AA14" s="86" t="s">
        <v>713</v>
      </c>
      <c r="AB14" s="86" t="s">
        <v>762</v>
      </c>
      <c r="AC14" s="86" t="s">
        <v>713</v>
      </c>
      <c r="AD14" s="86" t="s">
        <v>713</v>
      </c>
      <c r="AE14" s="86" t="s">
        <v>713</v>
      </c>
      <c r="AF14" s="36">
        <v>3</v>
      </c>
      <c r="AG14" s="36"/>
      <c r="AH14" s="86" t="s">
        <v>713</v>
      </c>
      <c r="AI14" s="87" t="s">
        <v>979</v>
      </c>
      <c r="AJ14" s="87" t="s">
        <v>890</v>
      </c>
      <c r="AK14" s="171">
        <f>6000+10200</f>
        <v>16200</v>
      </c>
      <c r="AL14" s="86" t="s">
        <v>779</v>
      </c>
      <c r="AM14" s="86" t="s">
        <v>713</v>
      </c>
      <c r="AN14" s="86" t="s">
        <v>713</v>
      </c>
    </row>
    <row r="15" spans="1:40" s="3" customFormat="1" ht="30" customHeight="1">
      <c r="A15" s="32" t="s">
        <v>50</v>
      </c>
      <c r="B15" s="186" t="s">
        <v>51</v>
      </c>
      <c r="C15" s="131">
        <v>1</v>
      </c>
      <c r="D15" s="132">
        <v>706.53</v>
      </c>
      <c r="E15" s="133">
        <v>500</v>
      </c>
      <c r="F15" s="133">
        <f aca="true" t="shared" si="1" ref="F15:F77">D15*E15</f>
        <v>353265</v>
      </c>
      <c r="G15" s="145"/>
      <c r="H15" s="155">
        <f aca="true" t="shared" si="2" ref="H15:H77">F15-G15</f>
        <v>353265</v>
      </c>
      <c r="I15" s="147">
        <v>4</v>
      </c>
      <c r="J15" s="85" t="s">
        <v>725</v>
      </c>
      <c r="K15" s="85" t="s">
        <v>715</v>
      </c>
      <c r="L15" s="85" t="s">
        <v>716</v>
      </c>
      <c r="M15" s="86">
        <v>2</v>
      </c>
      <c r="N15" s="86"/>
      <c r="O15" s="86">
        <v>1909</v>
      </c>
      <c r="P15" s="86"/>
      <c r="Q15" s="86"/>
      <c r="R15" s="86"/>
      <c r="S15" s="86"/>
      <c r="T15" s="86"/>
      <c r="U15" s="86" t="s">
        <v>713</v>
      </c>
      <c r="V15" s="86" t="s">
        <v>762</v>
      </c>
      <c r="W15" s="86" t="s">
        <v>767</v>
      </c>
      <c r="X15" s="86" t="s">
        <v>762</v>
      </c>
      <c r="Y15" s="86" t="s">
        <v>713</v>
      </c>
      <c r="Z15" s="86" t="s">
        <v>789</v>
      </c>
      <c r="AA15" s="86" t="s">
        <v>713</v>
      </c>
      <c r="AB15" s="86" t="s">
        <v>762</v>
      </c>
      <c r="AC15" s="86" t="s">
        <v>713</v>
      </c>
      <c r="AD15" s="86" t="s">
        <v>713</v>
      </c>
      <c r="AE15" s="86" t="s">
        <v>713</v>
      </c>
      <c r="AF15" s="36">
        <v>9</v>
      </c>
      <c r="AG15" s="36">
        <v>1</v>
      </c>
      <c r="AH15" s="86" t="s">
        <v>713</v>
      </c>
      <c r="AI15" s="87" t="s">
        <v>979</v>
      </c>
      <c r="AJ15" s="88" t="s">
        <v>825</v>
      </c>
      <c r="AK15" s="172">
        <f>22500+75600+84000+50300+15400+38500</f>
        <v>286300</v>
      </c>
      <c r="AL15" s="86" t="s">
        <v>779</v>
      </c>
      <c r="AM15" s="86" t="s">
        <v>713</v>
      </c>
      <c r="AN15" s="86" t="s">
        <v>713</v>
      </c>
    </row>
    <row r="16" spans="1:40" s="3" customFormat="1" ht="15" customHeight="1">
      <c r="A16" s="32" t="s">
        <v>52</v>
      </c>
      <c r="B16" s="186" t="s">
        <v>53</v>
      </c>
      <c r="C16" s="131">
        <v>1</v>
      </c>
      <c r="D16" s="132">
        <v>421.98</v>
      </c>
      <c r="E16" s="133">
        <v>500</v>
      </c>
      <c r="F16" s="133">
        <f t="shared" si="1"/>
        <v>210990</v>
      </c>
      <c r="G16" s="145"/>
      <c r="H16" s="155">
        <f t="shared" si="2"/>
        <v>210990</v>
      </c>
      <c r="I16" s="147">
        <v>4</v>
      </c>
      <c r="J16" s="85" t="s">
        <v>717</v>
      </c>
      <c r="K16" s="85" t="s">
        <v>715</v>
      </c>
      <c r="L16" s="85" t="s">
        <v>716</v>
      </c>
      <c r="M16" s="86">
        <v>2</v>
      </c>
      <c r="N16" s="86"/>
      <c r="O16" s="86">
        <v>1936</v>
      </c>
      <c r="P16" s="86"/>
      <c r="Q16" s="86"/>
      <c r="R16" s="86"/>
      <c r="S16" s="86"/>
      <c r="T16" s="86"/>
      <c r="U16" s="86" t="s">
        <v>713</v>
      </c>
      <c r="V16" s="86" t="s">
        <v>762</v>
      </c>
      <c r="W16" s="86" t="s">
        <v>767</v>
      </c>
      <c r="X16" s="86" t="s">
        <v>762</v>
      </c>
      <c r="Y16" s="86" t="s">
        <v>713</v>
      </c>
      <c r="Z16" s="86" t="s">
        <v>789</v>
      </c>
      <c r="AA16" s="86" t="s">
        <v>713</v>
      </c>
      <c r="AB16" s="86"/>
      <c r="AC16" s="86" t="s">
        <v>713</v>
      </c>
      <c r="AD16" s="86" t="s">
        <v>713</v>
      </c>
      <c r="AE16" s="86" t="s">
        <v>713</v>
      </c>
      <c r="AF16" s="36">
        <v>6</v>
      </c>
      <c r="AG16" s="36"/>
      <c r="AH16" s="86" t="s">
        <v>713</v>
      </c>
      <c r="AI16" s="87" t="s">
        <v>979</v>
      </c>
      <c r="AJ16" s="89" t="s">
        <v>826</v>
      </c>
      <c r="AK16" s="173">
        <f>17100+24000+50000+56000</f>
        <v>147100</v>
      </c>
      <c r="AL16" s="83" t="s">
        <v>779</v>
      </c>
      <c r="AM16" s="86" t="s">
        <v>713</v>
      </c>
      <c r="AN16" s="86" t="s">
        <v>713</v>
      </c>
    </row>
    <row r="17" spans="1:40" s="3" customFormat="1" ht="15.75" customHeight="1">
      <c r="A17" s="32" t="s">
        <v>54</v>
      </c>
      <c r="B17" s="186" t="s">
        <v>55</v>
      </c>
      <c r="C17" s="131">
        <v>1</v>
      </c>
      <c r="D17" s="132">
        <v>70.61</v>
      </c>
      <c r="E17" s="133">
        <v>500</v>
      </c>
      <c r="F17" s="133">
        <f t="shared" si="1"/>
        <v>35305</v>
      </c>
      <c r="G17" s="145"/>
      <c r="H17" s="155">
        <f t="shared" si="2"/>
        <v>35305</v>
      </c>
      <c r="I17" s="147">
        <v>2</v>
      </c>
      <c r="J17" s="85" t="s">
        <v>714</v>
      </c>
      <c r="K17" s="85" t="s">
        <v>715</v>
      </c>
      <c r="L17" s="85" t="s">
        <v>716</v>
      </c>
      <c r="M17" s="86">
        <v>2</v>
      </c>
      <c r="N17" s="86">
        <v>1900</v>
      </c>
      <c r="O17" s="86"/>
      <c r="P17" s="86"/>
      <c r="Q17" s="86"/>
      <c r="R17" s="86"/>
      <c r="S17" s="86"/>
      <c r="T17" s="86"/>
      <c r="U17" s="86" t="s">
        <v>713</v>
      </c>
      <c r="V17" s="86" t="s">
        <v>713</v>
      </c>
      <c r="W17" s="86" t="s">
        <v>864</v>
      </c>
      <c r="X17" s="86" t="s">
        <v>762</v>
      </c>
      <c r="Y17" s="86" t="s">
        <v>713</v>
      </c>
      <c r="Z17" s="86" t="s">
        <v>788</v>
      </c>
      <c r="AA17" s="86" t="s">
        <v>713</v>
      </c>
      <c r="AB17" s="86" t="s">
        <v>713</v>
      </c>
      <c r="AC17" s="86" t="s">
        <v>713</v>
      </c>
      <c r="AD17" s="86" t="s">
        <v>713</v>
      </c>
      <c r="AE17" s="86" t="s">
        <v>713</v>
      </c>
      <c r="AF17" s="36">
        <v>2</v>
      </c>
      <c r="AG17" s="36"/>
      <c r="AH17" s="86" t="s">
        <v>713</v>
      </c>
      <c r="AI17" s="87" t="s">
        <v>979</v>
      </c>
      <c r="AJ17" s="89"/>
      <c r="AK17" s="173"/>
      <c r="AL17" s="83" t="s">
        <v>780</v>
      </c>
      <c r="AM17" s="86" t="s">
        <v>713</v>
      </c>
      <c r="AN17" s="86" t="s">
        <v>713</v>
      </c>
    </row>
    <row r="18" spans="1:40" s="3" customFormat="1" ht="15.75" customHeight="1">
      <c r="A18" s="32" t="s">
        <v>56</v>
      </c>
      <c r="B18" s="186" t="s">
        <v>58</v>
      </c>
      <c r="C18" s="131">
        <v>1</v>
      </c>
      <c r="D18" s="132">
        <v>210.14</v>
      </c>
      <c r="E18" s="133">
        <v>500</v>
      </c>
      <c r="F18" s="133">
        <f t="shared" si="1"/>
        <v>105070</v>
      </c>
      <c r="G18" s="145"/>
      <c r="H18" s="155">
        <f t="shared" si="2"/>
        <v>105070</v>
      </c>
      <c r="I18" s="147">
        <v>4</v>
      </c>
      <c r="J18" s="85" t="s">
        <v>726</v>
      </c>
      <c r="K18" s="85" t="s">
        <v>715</v>
      </c>
      <c r="L18" s="85" t="s">
        <v>716</v>
      </c>
      <c r="M18" s="86">
        <v>2</v>
      </c>
      <c r="N18" s="86"/>
      <c r="O18" s="86">
        <v>1902</v>
      </c>
      <c r="P18" s="86"/>
      <c r="Q18" s="86"/>
      <c r="R18" s="86"/>
      <c r="S18" s="86"/>
      <c r="T18" s="86"/>
      <c r="U18" s="86" t="s">
        <v>713</v>
      </c>
      <c r="V18" s="86" t="s">
        <v>762</v>
      </c>
      <c r="W18" s="86" t="s">
        <v>768</v>
      </c>
      <c r="X18" s="86" t="s">
        <v>762</v>
      </c>
      <c r="Y18" s="86" t="s">
        <v>713</v>
      </c>
      <c r="Z18" s="86" t="s">
        <v>782</v>
      </c>
      <c r="AA18" s="86" t="s">
        <v>713</v>
      </c>
      <c r="AB18" s="86" t="s">
        <v>762</v>
      </c>
      <c r="AC18" s="86" t="s">
        <v>713</v>
      </c>
      <c r="AD18" s="86" t="s">
        <v>713</v>
      </c>
      <c r="AE18" s="86" t="s">
        <v>713</v>
      </c>
      <c r="AF18" s="36">
        <v>3</v>
      </c>
      <c r="AG18" s="36">
        <v>1</v>
      </c>
      <c r="AH18" s="86" t="s">
        <v>713</v>
      </c>
      <c r="AI18" s="87" t="s">
        <v>979</v>
      </c>
      <c r="AJ18" s="89" t="s">
        <v>830</v>
      </c>
      <c r="AK18" s="174">
        <f>11200+16600</f>
        <v>27800</v>
      </c>
      <c r="AL18" s="65" t="s">
        <v>780</v>
      </c>
      <c r="AM18" s="86" t="s">
        <v>713</v>
      </c>
      <c r="AN18" s="86" t="s">
        <v>713</v>
      </c>
    </row>
    <row r="19" spans="1:40" s="3" customFormat="1" ht="15.75" customHeight="1">
      <c r="A19" s="32" t="s">
        <v>57</v>
      </c>
      <c r="B19" s="186" t="s">
        <v>60</v>
      </c>
      <c r="C19" s="131">
        <v>1</v>
      </c>
      <c r="D19" s="132">
        <v>184.81</v>
      </c>
      <c r="E19" s="133">
        <v>500</v>
      </c>
      <c r="F19" s="133">
        <f t="shared" si="1"/>
        <v>92405</v>
      </c>
      <c r="G19" s="145"/>
      <c r="H19" s="155">
        <f t="shared" si="2"/>
        <v>92405</v>
      </c>
      <c r="I19" s="147">
        <v>4</v>
      </c>
      <c r="J19" s="85" t="s">
        <v>717</v>
      </c>
      <c r="K19" s="85" t="s">
        <v>715</v>
      </c>
      <c r="L19" s="85" t="s">
        <v>716</v>
      </c>
      <c r="M19" s="86">
        <v>2</v>
      </c>
      <c r="N19" s="86">
        <v>1870</v>
      </c>
      <c r="O19" s="86"/>
      <c r="P19" s="86"/>
      <c r="Q19" s="86"/>
      <c r="R19" s="86"/>
      <c r="S19" s="86"/>
      <c r="T19" s="86"/>
      <c r="U19" s="86" t="s">
        <v>713</v>
      </c>
      <c r="V19" s="86" t="s">
        <v>762</v>
      </c>
      <c r="W19" s="86" t="s">
        <v>768</v>
      </c>
      <c r="X19" s="86" t="s">
        <v>762</v>
      </c>
      <c r="Y19" s="86" t="s">
        <v>713</v>
      </c>
      <c r="Z19" s="86" t="s">
        <v>788</v>
      </c>
      <c r="AA19" s="86" t="s">
        <v>713</v>
      </c>
      <c r="AB19" s="86" t="s">
        <v>762</v>
      </c>
      <c r="AC19" s="86" t="s">
        <v>713</v>
      </c>
      <c r="AD19" s="86" t="s">
        <v>713</v>
      </c>
      <c r="AE19" s="86" t="s">
        <v>713</v>
      </c>
      <c r="AF19" s="36">
        <v>5</v>
      </c>
      <c r="AG19" s="36"/>
      <c r="AH19" s="86" t="s">
        <v>713</v>
      </c>
      <c r="AI19" s="87" t="s">
        <v>979</v>
      </c>
      <c r="AJ19" s="89"/>
      <c r="AK19" s="174"/>
      <c r="AL19" s="65" t="s">
        <v>780</v>
      </c>
      <c r="AM19" s="86" t="s">
        <v>713</v>
      </c>
      <c r="AN19" s="86" t="s">
        <v>713</v>
      </c>
    </row>
    <row r="20" spans="1:40" s="3" customFormat="1" ht="15.75" customHeight="1">
      <c r="A20" s="32" t="s">
        <v>59</v>
      </c>
      <c r="B20" s="186" t="s">
        <v>60</v>
      </c>
      <c r="C20" s="131">
        <v>1</v>
      </c>
      <c r="D20" s="132">
        <v>23.15</v>
      </c>
      <c r="E20" s="133">
        <v>500</v>
      </c>
      <c r="F20" s="133">
        <f t="shared" si="1"/>
        <v>11575</v>
      </c>
      <c r="G20" s="145"/>
      <c r="H20" s="155">
        <f t="shared" si="2"/>
        <v>11575</v>
      </c>
      <c r="I20" s="147">
        <v>1</v>
      </c>
      <c r="J20" s="85" t="s">
        <v>714</v>
      </c>
      <c r="K20" s="85" t="s">
        <v>715</v>
      </c>
      <c r="L20" s="85" t="s">
        <v>716</v>
      </c>
      <c r="M20" s="86">
        <v>2</v>
      </c>
      <c r="N20" s="86">
        <v>1870</v>
      </c>
      <c r="O20" s="86"/>
      <c r="P20" s="86"/>
      <c r="Q20" s="86"/>
      <c r="R20" s="86"/>
      <c r="S20" s="86"/>
      <c r="T20" s="86"/>
      <c r="U20" s="86" t="s">
        <v>713</v>
      </c>
      <c r="V20" s="86" t="s">
        <v>713</v>
      </c>
      <c r="W20" s="86" t="s">
        <v>768</v>
      </c>
      <c r="X20" s="86" t="s">
        <v>762</v>
      </c>
      <c r="Y20" s="86" t="s">
        <v>713</v>
      </c>
      <c r="Z20" s="86" t="s">
        <v>788</v>
      </c>
      <c r="AA20" s="86" t="s">
        <v>713</v>
      </c>
      <c r="AB20" s="90" t="s">
        <v>762</v>
      </c>
      <c r="AC20" s="86" t="s">
        <v>713</v>
      </c>
      <c r="AD20" s="86" t="s">
        <v>713</v>
      </c>
      <c r="AE20" s="86" t="s">
        <v>713</v>
      </c>
      <c r="AF20" s="36">
        <v>1</v>
      </c>
      <c r="AG20" s="36"/>
      <c r="AH20" s="86" t="s">
        <v>713</v>
      </c>
      <c r="AI20" s="87" t="s">
        <v>979</v>
      </c>
      <c r="AJ20" s="89"/>
      <c r="AK20" s="174"/>
      <c r="AL20" s="65" t="s">
        <v>780</v>
      </c>
      <c r="AM20" s="86" t="s">
        <v>713</v>
      </c>
      <c r="AN20" s="86" t="s">
        <v>713</v>
      </c>
    </row>
    <row r="21" spans="1:40" s="3" customFormat="1" ht="15.75" customHeight="1">
      <c r="A21" s="32" t="s">
        <v>61</v>
      </c>
      <c r="B21" s="187" t="s">
        <v>63</v>
      </c>
      <c r="C21" s="131">
        <v>1</v>
      </c>
      <c r="D21" s="132">
        <v>354.53</v>
      </c>
      <c r="E21" s="133">
        <v>500</v>
      </c>
      <c r="F21" s="133">
        <f t="shared" si="1"/>
        <v>177265</v>
      </c>
      <c r="G21" s="145"/>
      <c r="H21" s="155">
        <f t="shared" si="2"/>
        <v>177265</v>
      </c>
      <c r="I21" s="147">
        <v>4</v>
      </c>
      <c r="J21" s="85" t="s">
        <v>717</v>
      </c>
      <c r="K21" s="85" t="s">
        <v>715</v>
      </c>
      <c r="L21" s="85" t="s">
        <v>716</v>
      </c>
      <c r="M21" s="86">
        <v>2</v>
      </c>
      <c r="N21" s="86">
        <v>1850</v>
      </c>
      <c r="O21" s="86"/>
      <c r="P21" s="86"/>
      <c r="Q21" s="86"/>
      <c r="R21" s="86"/>
      <c r="S21" s="86"/>
      <c r="T21" s="86"/>
      <c r="U21" s="86" t="s">
        <v>713</v>
      </c>
      <c r="V21" s="86" t="s">
        <v>762</v>
      </c>
      <c r="W21" s="86" t="s">
        <v>768</v>
      </c>
      <c r="X21" s="86" t="s">
        <v>762</v>
      </c>
      <c r="Y21" s="86" t="s">
        <v>713</v>
      </c>
      <c r="Z21" s="86" t="s">
        <v>847</v>
      </c>
      <c r="AA21" s="86" t="s">
        <v>713</v>
      </c>
      <c r="AB21" s="86" t="s">
        <v>762</v>
      </c>
      <c r="AC21" s="86" t="s">
        <v>713</v>
      </c>
      <c r="AD21" s="86" t="s">
        <v>713</v>
      </c>
      <c r="AE21" s="86" t="s">
        <v>713</v>
      </c>
      <c r="AF21" s="36">
        <v>9</v>
      </c>
      <c r="AG21" s="36"/>
      <c r="AH21" s="86" t="s">
        <v>713</v>
      </c>
      <c r="AI21" s="87" t="s">
        <v>979</v>
      </c>
      <c r="AJ21" s="91"/>
      <c r="AK21" s="175"/>
      <c r="AL21" s="65" t="s">
        <v>780</v>
      </c>
      <c r="AM21" s="86" t="s">
        <v>713</v>
      </c>
      <c r="AN21" s="86" t="s">
        <v>713</v>
      </c>
    </row>
    <row r="22" spans="1:40" s="3" customFormat="1" ht="15.75" customHeight="1">
      <c r="A22" s="32" t="s">
        <v>62</v>
      </c>
      <c r="B22" s="186" t="s">
        <v>65</v>
      </c>
      <c r="C22" s="131">
        <v>1</v>
      </c>
      <c r="D22" s="132">
        <v>41.38</v>
      </c>
      <c r="E22" s="133">
        <v>500</v>
      </c>
      <c r="F22" s="133">
        <f t="shared" si="1"/>
        <v>20690</v>
      </c>
      <c r="G22" s="145"/>
      <c r="H22" s="155">
        <f t="shared" si="2"/>
        <v>20690</v>
      </c>
      <c r="I22" s="147">
        <v>1</v>
      </c>
      <c r="J22" s="85" t="s">
        <v>714</v>
      </c>
      <c r="K22" s="85" t="s">
        <v>715</v>
      </c>
      <c r="L22" s="85" t="s">
        <v>716</v>
      </c>
      <c r="M22" s="86">
        <v>2</v>
      </c>
      <c r="N22" s="86">
        <v>1850</v>
      </c>
      <c r="O22" s="86"/>
      <c r="P22" s="86"/>
      <c r="Q22" s="86"/>
      <c r="R22" s="86"/>
      <c r="S22" s="86"/>
      <c r="T22" s="86"/>
      <c r="U22" s="86" t="s">
        <v>713</v>
      </c>
      <c r="V22" s="86" t="s">
        <v>713</v>
      </c>
      <c r="W22" s="86" t="s">
        <v>863</v>
      </c>
      <c r="X22" s="86" t="s">
        <v>762</v>
      </c>
      <c r="Y22" s="86" t="s">
        <v>713</v>
      </c>
      <c r="Z22" s="86" t="s">
        <v>847</v>
      </c>
      <c r="AA22" s="86" t="s">
        <v>713</v>
      </c>
      <c r="AB22" s="86" t="s">
        <v>762</v>
      </c>
      <c r="AC22" s="86" t="s">
        <v>713</v>
      </c>
      <c r="AD22" s="86" t="s">
        <v>713</v>
      </c>
      <c r="AE22" s="86" t="s">
        <v>713</v>
      </c>
      <c r="AF22" s="36">
        <v>1</v>
      </c>
      <c r="AG22" s="36"/>
      <c r="AH22" s="86" t="s">
        <v>713</v>
      </c>
      <c r="AI22" s="87" t="s">
        <v>979</v>
      </c>
      <c r="AJ22" s="91"/>
      <c r="AK22" s="175"/>
      <c r="AL22" s="65" t="s">
        <v>780</v>
      </c>
      <c r="AM22" s="86" t="s">
        <v>713</v>
      </c>
      <c r="AN22" s="86" t="s">
        <v>713</v>
      </c>
    </row>
    <row r="23" spans="1:40" s="3" customFormat="1" ht="15.75" customHeight="1">
      <c r="A23" s="32" t="s">
        <v>64</v>
      </c>
      <c r="B23" s="186" t="s">
        <v>67</v>
      </c>
      <c r="C23" s="131">
        <v>1</v>
      </c>
      <c r="D23" s="132">
        <v>330.37</v>
      </c>
      <c r="E23" s="133">
        <v>500</v>
      </c>
      <c r="F23" s="133">
        <f t="shared" si="1"/>
        <v>165185</v>
      </c>
      <c r="G23" s="145"/>
      <c r="H23" s="155">
        <f t="shared" si="2"/>
        <v>165185</v>
      </c>
      <c r="I23" s="147">
        <v>4</v>
      </c>
      <c r="J23" s="85" t="s">
        <v>717</v>
      </c>
      <c r="K23" s="85" t="s">
        <v>715</v>
      </c>
      <c r="L23" s="85" t="s">
        <v>716</v>
      </c>
      <c r="M23" s="86">
        <v>2</v>
      </c>
      <c r="N23" s="86">
        <v>1860</v>
      </c>
      <c r="O23" s="86"/>
      <c r="P23" s="86"/>
      <c r="Q23" s="86"/>
      <c r="R23" s="86"/>
      <c r="S23" s="86"/>
      <c r="T23" s="86"/>
      <c r="U23" s="86" t="s">
        <v>713</v>
      </c>
      <c r="V23" s="86" t="s">
        <v>762</v>
      </c>
      <c r="W23" s="86" t="s">
        <v>768</v>
      </c>
      <c r="X23" s="86" t="s">
        <v>762</v>
      </c>
      <c r="Y23" s="86" t="s">
        <v>713</v>
      </c>
      <c r="Z23" s="86" t="s">
        <v>788</v>
      </c>
      <c r="AA23" s="86" t="s">
        <v>713</v>
      </c>
      <c r="AB23" s="86" t="s">
        <v>762</v>
      </c>
      <c r="AC23" s="86" t="s">
        <v>713</v>
      </c>
      <c r="AD23" s="86" t="s">
        <v>713</v>
      </c>
      <c r="AE23" s="86" t="s">
        <v>713</v>
      </c>
      <c r="AF23" s="36">
        <v>6</v>
      </c>
      <c r="AG23" s="36"/>
      <c r="AH23" s="86" t="s">
        <v>713</v>
      </c>
      <c r="AI23" s="87" t="s">
        <v>979</v>
      </c>
      <c r="AJ23" s="91" t="s">
        <v>797</v>
      </c>
      <c r="AK23" s="175">
        <v>8000</v>
      </c>
      <c r="AL23" s="65" t="s">
        <v>780</v>
      </c>
      <c r="AM23" s="86" t="s">
        <v>713</v>
      </c>
      <c r="AN23" s="86" t="s">
        <v>713</v>
      </c>
    </row>
    <row r="24" spans="1:40" s="3" customFormat="1" ht="15.75" customHeight="1">
      <c r="A24" s="32" t="s">
        <v>66</v>
      </c>
      <c r="B24" s="186" t="s">
        <v>69</v>
      </c>
      <c r="C24" s="131">
        <v>1</v>
      </c>
      <c r="D24" s="132">
        <v>329.11</v>
      </c>
      <c r="E24" s="133">
        <v>500</v>
      </c>
      <c r="F24" s="133">
        <f t="shared" si="1"/>
        <v>164555</v>
      </c>
      <c r="G24" s="145"/>
      <c r="H24" s="155">
        <f t="shared" si="2"/>
        <v>164555</v>
      </c>
      <c r="I24" s="147">
        <v>4</v>
      </c>
      <c r="J24" s="85" t="s">
        <v>717</v>
      </c>
      <c r="K24" s="85" t="s">
        <v>715</v>
      </c>
      <c r="L24" s="85" t="s">
        <v>716</v>
      </c>
      <c r="M24" s="86">
        <v>2</v>
      </c>
      <c r="N24" s="86"/>
      <c r="O24" s="86">
        <v>1930</v>
      </c>
      <c r="P24" s="86"/>
      <c r="Q24" s="86"/>
      <c r="R24" s="86"/>
      <c r="S24" s="86"/>
      <c r="T24" s="86"/>
      <c r="U24" s="86" t="s">
        <v>713</v>
      </c>
      <c r="V24" s="86" t="s">
        <v>762</v>
      </c>
      <c r="W24" s="86" t="s">
        <v>768</v>
      </c>
      <c r="X24" s="86" t="s">
        <v>762</v>
      </c>
      <c r="Y24" s="86" t="s">
        <v>794</v>
      </c>
      <c r="Z24" s="86" t="s">
        <v>795</v>
      </c>
      <c r="AA24" s="86" t="s">
        <v>713</v>
      </c>
      <c r="AB24" s="86" t="s">
        <v>762</v>
      </c>
      <c r="AC24" s="86" t="s">
        <v>713</v>
      </c>
      <c r="AD24" s="86" t="s">
        <v>713</v>
      </c>
      <c r="AE24" s="86" t="s">
        <v>713</v>
      </c>
      <c r="AF24" s="36">
        <v>6</v>
      </c>
      <c r="AG24" s="36"/>
      <c r="AH24" s="86" t="s">
        <v>713</v>
      </c>
      <c r="AI24" s="87" t="s">
        <v>979</v>
      </c>
      <c r="AJ24" s="91" t="s">
        <v>891</v>
      </c>
      <c r="AK24" s="175">
        <f>17600+3800</f>
        <v>21400</v>
      </c>
      <c r="AL24" s="65" t="s">
        <v>778</v>
      </c>
      <c r="AM24" s="86" t="s">
        <v>713</v>
      </c>
      <c r="AN24" s="86" t="s">
        <v>713</v>
      </c>
    </row>
    <row r="25" spans="1:40" s="3" customFormat="1" ht="15.75" customHeight="1" hidden="1">
      <c r="A25" s="32" t="s">
        <v>68</v>
      </c>
      <c r="B25" s="188" t="s">
        <v>692</v>
      </c>
      <c r="C25" s="131">
        <v>1</v>
      </c>
      <c r="D25" s="132">
        <v>607.74</v>
      </c>
      <c r="E25" s="133">
        <v>500</v>
      </c>
      <c r="F25" s="133">
        <f t="shared" si="1"/>
        <v>303870</v>
      </c>
      <c r="G25" s="145"/>
      <c r="H25" s="155">
        <f t="shared" si="2"/>
        <v>303870</v>
      </c>
      <c r="I25" s="147">
        <v>5</v>
      </c>
      <c r="J25" s="85" t="s">
        <v>714</v>
      </c>
      <c r="K25" s="85" t="s">
        <v>715</v>
      </c>
      <c r="L25" s="85" t="s">
        <v>716</v>
      </c>
      <c r="M25" s="86">
        <v>2</v>
      </c>
      <c r="N25" s="86"/>
      <c r="O25" s="86">
        <v>1905</v>
      </c>
      <c r="P25" s="86"/>
      <c r="Q25" s="86"/>
      <c r="R25" s="86"/>
      <c r="S25" s="86"/>
      <c r="T25" s="86"/>
      <c r="U25" s="86" t="s">
        <v>713</v>
      </c>
      <c r="V25" s="86" t="s">
        <v>762</v>
      </c>
      <c r="W25" s="86" t="s">
        <v>784</v>
      </c>
      <c r="X25" s="86" t="s">
        <v>784</v>
      </c>
      <c r="Y25" s="86" t="s">
        <v>713</v>
      </c>
      <c r="Z25" s="86" t="s">
        <v>713</v>
      </c>
      <c r="AA25" s="86" t="s">
        <v>713</v>
      </c>
      <c r="AB25" s="86" t="s">
        <v>713</v>
      </c>
      <c r="AC25" s="86" t="s">
        <v>713</v>
      </c>
      <c r="AD25" s="86" t="s">
        <v>713</v>
      </c>
      <c r="AE25" s="86" t="s">
        <v>713</v>
      </c>
      <c r="AF25" s="36"/>
      <c r="AG25" s="36"/>
      <c r="AH25" s="86" t="s">
        <v>713</v>
      </c>
      <c r="AI25" s="87" t="s">
        <v>979</v>
      </c>
      <c r="AJ25" s="91"/>
      <c r="AK25" s="175"/>
      <c r="AL25" s="65"/>
      <c r="AM25" s="86" t="s">
        <v>713</v>
      </c>
      <c r="AN25" s="86" t="s">
        <v>713</v>
      </c>
    </row>
    <row r="26" spans="1:40" s="3" customFormat="1" ht="15.75" customHeight="1">
      <c r="A26" s="32" t="s">
        <v>70</v>
      </c>
      <c r="B26" s="186" t="s">
        <v>72</v>
      </c>
      <c r="C26" s="131">
        <v>1</v>
      </c>
      <c r="D26" s="134">
        <v>267.8</v>
      </c>
      <c r="E26" s="133">
        <v>500</v>
      </c>
      <c r="F26" s="133">
        <f t="shared" si="1"/>
        <v>133900</v>
      </c>
      <c r="G26" s="145"/>
      <c r="H26" s="155">
        <f t="shared" si="2"/>
        <v>133900</v>
      </c>
      <c r="I26" s="147">
        <v>4</v>
      </c>
      <c r="J26" s="85" t="s">
        <v>717</v>
      </c>
      <c r="K26" s="85" t="s">
        <v>715</v>
      </c>
      <c r="L26" s="85" t="s">
        <v>716</v>
      </c>
      <c r="M26" s="86">
        <v>2</v>
      </c>
      <c r="N26" s="86">
        <v>1830</v>
      </c>
      <c r="O26" s="86"/>
      <c r="P26" s="86"/>
      <c r="Q26" s="86"/>
      <c r="R26" s="86"/>
      <c r="S26" s="86"/>
      <c r="T26" s="86"/>
      <c r="U26" s="86" t="s">
        <v>713</v>
      </c>
      <c r="V26" s="86" t="s">
        <v>762</v>
      </c>
      <c r="W26" s="86" t="s">
        <v>772</v>
      </c>
      <c r="X26" s="86" t="s">
        <v>762</v>
      </c>
      <c r="Y26" s="86" t="s">
        <v>713</v>
      </c>
      <c r="Z26" s="86" t="s">
        <v>794</v>
      </c>
      <c r="AA26" s="86" t="s">
        <v>713</v>
      </c>
      <c r="AB26" s="86"/>
      <c r="AC26" s="86" t="s">
        <v>713</v>
      </c>
      <c r="AD26" s="86" t="s">
        <v>713</v>
      </c>
      <c r="AE26" s="86" t="s">
        <v>713</v>
      </c>
      <c r="AF26" s="36">
        <v>7</v>
      </c>
      <c r="AG26" s="36"/>
      <c r="AH26" s="86" t="s">
        <v>713</v>
      </c>
      <c r="AI26" s="87" t="s">
        <v>979</v>
      </c>
      <c r="AJ26" s="81" t="s">
        <v>892</v>
      </c>
      <c r="AK26" s="176">
        <v>20700</v>
      </c>
      <c r="AL26" s="65"/>
      <c r="AM26" s="86" t="s">
        <v>713</v>
      </c>
      <c r="AN26" s="86" t="s">
        <v>713</v>
      </c>
    </row>
    <row r="27" spans="1:230" s="1" customFormat="1" ht="26.25" customHeight="1">
      <c r="A27" s="32" t="s">
        <v>71</v>
      </c>
      <c r="B27" s="189" t="s">
        <v>74</v>
      </c>
      <c r="C27" s="131">
        <v>1</v>
      </c>
      <c r="D27" s="132">
        <v>46.62</v>
      </c>
      <c r="E27" s="133">
        <v>500</v>
      </c>
      <c r="F27" s="133">
        <f t="shared" si="1"/>
        <v>23310</v>
      </c>
      <c r="G27" s="145"/>
      <c r="H27" s="155">
        <f t="shared" si="2"/>
        <v>23310</v>
      </c>
      <c r="I27" s="148">
        <v>2</v>
      </c>
      <c r="J27" s="92" t="s">
        <v>714</v>
      </c>
      <c r="K27" s="92" t="s">
        <v>715</v>
      </c>
      <c r="L27" s="92" t="s">
        <v>716</v>
      </c>
      <c r="M27" s="65">
        <v>2</v>
      </c>
      <c r="N27" s="65"/>
      <c r="O27" s="65">
        <v>1921</v>
      </c>
      <c r="P27" s="65"/>
      <c r="Q27" s="65"/>
      <c r="R27" s="65"/>
      <c r="S27" s="65"/>
      <c r="T27" s="65"/>
      <c r="U27" s="86" t="s">
        <v>713</v>
      </c>
      <c r="V27" s="65" t="s">
        <v>713</v>
      </c>
      <c r="W27" s="65" t="s">
        <v>775</v>
      </c>
      <c r="X27" s="65" t="s">
        <v>762</v>
      </c>
      <c r="Y27" s="65" t="s">
        <v>776</v>
      </c>
      <c r="Z27" s="65" t="s">
        <v>776</v>
      </c>
      <c r="AA27" s="65" t="s">
        <v>713</v>
      </c>
      <c r="AB27" s="65" t="s">
        <v>762</v>
      </c>
      <c r="AC27" s="86" t="s">
        <v>713</v>
      </c>
      <c r="AD27" s="86" t="s">
        <v>713</v>
      </c>
      <c r="AE27" s="86" t="s">
        <v>713</v>
      </c>
      <c r="AF27" s="36">
        <v>1</v>
      </c>
      <c r="AG27" s="36"/>
      <c r="AH27" s="86" t="s">
        <v>713</v>
      </c>
      <c r="AI27" s="87" t="s">
        <v>979</v>
      </c>
      <c r="AJ27" s="91"/>
      <c r="AK27" s="175"/>
      <c r="AL27" s="65" t="s">
        <v>777</v>
      </c>
      <c r="AM27" s="86" t="s">
        <v>713</v>
      </c>
      <c r="AN27" s="86" t="s">
        <v>713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40" ht="15.75" customHeight="1">
      <c r="A28" s="32" t="s">
        <v>73</v>
      </c>
      <c r="B28" s="187" t="s">
        <v>693</v>
      </c>
      <c r="C28" s="131">
        <v>4</v>
      </c>
      <c r="D28" s="132">
        <v>632.13</v>
      </c>
      <c r="E28" s="133"/>
      <c r="F28" s="133"/>
      <c r="G28" s="145">
        <v>401000</v>
      </c>
      <c r="H28" s="155">
        <f t="shared" si="2"/>
        <v>-401000</v>
      </c>
      <c r="I28" s="149">
        <v>3</v>
      </c>
      <c r="J28" s="93" t="s">
        <v>728</v>
      </c>
      <c r="K28" s="93" t="s">
        <v>727</v>
      </c>
      <c r="L28" s="93" t="s">
        <v>716</v>
      </c>
      <c r="M28" s="80">
        <v>2</v>
      </c>
      <c r="N28" s="80"/>
      <c r="O28" s="80">
        <v>1922</v>
      </c>
      <c r="P28" s="80"/>
      <c r="Q28" s="80"/>
      <c r="R28" s="80"/>
      <c r="S28" s="80"/>
      <c r="T28" s="80"/>
      <c r="U28" s="86" t="s">
        <v>713</v>
      </c>
      <c r="V28" s="80" t="s">
        <v>762</v>
      </c>
      <c r="W28" s="80" t="s">
        <v>775</v>
      </c>
      <c r="X28" s="80" t="s">
        <v>762</v>
      </c>
      <c r="Y28" s="80" t="s">
        <v>713</v>
      </c>
      <c r="Z28" s="80">
        <v>2008</v>
      </c>
      <c r="AA28" s="80" t="s">
        <v>713</v>
      </c>
      <c r="AB28" s="80" t="s">
        <v>762</v>
      </c>
      <c r="AC28" s="86" t="s">
        <v>713</v>
      </c>
      <c r="AD28" s="86" t="s">
        <v>713</v>
      </c>
      <c r="AE28" s="86" t="s">
        <v>713</v>
      </c>
      <c r="AF28" s="36">
        <v>16</v>
      </c>
      <c r="AG28" s="36">
        <v>1</v>
      </c>
      <c r="AH28" s="86" t="s">
        <v>713</v>
      </c>
      <c r="AI28" s="87" t="s">
        <v>979</v>
      </c>
      <c r="AJ28" s="91" t="s">
        <v>893</v>
      </c>
      <c r="AK28" s="175">
        <f>14900+10000+95000</f>
        <v>119900</v>
      </c>
      <c r="AL28" s="65" t="s">
        <v>778</v>
      </c>
      <c r="AM28" s="86" t="s">
        <v>713</v>
      </c>
      <c r="AN28" s="86" t="s">
        <v>713</v>
      </c>
    </row>
    <row r="29" spans="1:40" ht="26.25" customHeight="1">
      <c r="A29" s="32" t="s">
        <v>75</v>
      </c>
      <c r="B29" s="190" t="s">
        <v>77</v>
      </c>
      <c r="C29" s="131">
        <v>1</v>
      </c>
      <c r="D29" s="132">
        <v>273.33</v>
      </c>
      <c r="E29" s="133">
        <v>500</v>
      </c>
      <c r="F29" s="133">
        <f t="shared" si="1"/>
        <v>136665</v>
      </c>
      <c r="G29" s="145"/>
      <c r="H29" s="155">
        <f t="shared" si="2"/>
        <v>136665</v>
      </c>
      <c r="I29" s="149">
        <v>2</v>
      </c>
      <c r="J29" s="93" t="s">
        <v>714</v>
      </c>
      <c r="K29" s="93" t="s">
        <v>715</v>
      </c>
      <c r="L29" s="93" t="s">
        <v>716</v>
      </c>
      <c r="M29" s="80">
        <v>2</v>
      </c>
      <c r="N29" s="80">
        <v>1900</v>
      </c>
      <c r="O29" s="80"/>
      <c r="P29" s="80"/>
      <c r="Q29" s="80"/>
      <c r="R29" s="80"/>
      <c r="S29" s="80"/>
      <c r="T29" s="80"/>
      <c r="U29" s="86" t="s">
        <v>713</v>
      </c>
      <c r="V29" s="80" t="s">
        <v>713</v>
      </c>
      <c r="W29" s="80" t="s">
        <v>769</v>
      </c>
      <c r="X29" s="80" t="s">
        <v>762</v>
      </c>
      <c r="Y29" s="80" t="s">
        <v>713</v>
      </c>
      <c r="Z29" s="80" t="s">
        <v>847</v>
      </c>
      <c r="AA29" s="86" t="s">
        <v>713</v>
      </c>
      <c r="AB29" s="80" t="s">
        <v>762</v>
      </c>
      <c r="AC29" s="86" t="s">
        <v>713</v>
      </c>
      <c r="AD29" s="86" t="s">
        <v>713</v>
      </c>
      <c r="AE29" s="86" t="s">
        <v>713</v>
      </c>
      <c r="AF29" s="36">
        <v>7</v>
      </c>
      <c r="AG29" s="36">
        <v>1</v>
      </c>
      <c r="AH29" s="86" t="s">
        <v>713</v>
      </c>
      <c r="AI29" s="87" t="s">
        <v>979</v>
      </c>
      <c r="AJ29" s="91" t="s">
        <v>804</v>
      </c>
      <c r="AK29" s="175">
        <v>4200</v>
      </c>
      <c r="AL29" s="65" t="s">
        <v>778</v>
      </c>
      <c r="AM29" s="86" t="s">
        <v>713</v>
      </c>
      <c r="AN29" s="86" t="s">
        <v>713</v>
      </c>
    </row>
    <row r="30" spans="1:40" ht="15.75" customHeight="1">
      <c r="A30" s="32" t="s">
        <v>76</v>
      </c>
      <c r="B30" s="190" t="s">
        <v>79</v>
      </c>
      <c r="C30" s="131">
        <v>1</v>
      </c>
      <c r="D30" s="132">
        <v>99.73</v>
      </c>
      <c r="E30" s="133"/>
      <c r="F30" s="133"/>
      <c r="G30" s="145">
        <v>40212.57</v>
      </c>
      <c r="H30" s="155">
        <f t="shared" si="2"/>
        <v>-40212.57</v>
      </c>
      <c r="I30" s="149">
        <v>3</v>
      </c>
      <c r="J30" s="93" t="s">
        <v>714</v>
      </c>
      <c r="K30" s="93" t="s">
        <v>715</v>
      </c>
      <c r="L30" s="93" t="s">
        <v>716</v>
      </c>
      <c r="M30" s="80">
        <v>2</v>
      </c>
      <c r="N30" s="80">
        <v>1900</v>
      </c>
      <c r="O30" s="80"/>
      <c r="P30" s="80"/>
      <c r="Q30" s="80"/>
      <c r="R30" s="80"/>
      <c r="S30" s="80"/>
      <c r="T30" s="80"/>
      <c r="U30" s="86" t="s">
        <v>713</v>
      </c>
      <c r="V30" s="80" t="s">
        <v>762</v>
      </c>
      <c r="W30" s="80" t="s">
        <v>785</v>
      </c>
      <c r="X30" s="80" t="s">
        <v>762</v>
      </c>
      <c r="Y30" s="80" t="s">
        <v>713</v>
      </c>
      <c r="Z30" s="80">
        <v>2008</v>
      </c>
      <c r="AA30" s="80" t="s">
        <v>713</v>
      </c>
      <c r="AB30" s="80" t="s">
        <v>762</v>
      </c>
      <c r="AC30" s="86" t="s">
        <v>713</v>
      </c>
      <c r="AD30" s="86" t="s">
        <v>713</v>
      </c>
      <c r="AE30" s="86" t="s">
        <v>713</v>
      </c>
      <c r="AF30" s="36">
        <v>2</v>
      </c>
      <c r="AG30" s="36">
        <v>4</v>
      </c>
      <c r="AH30" s="86" t="s">
        <v>713</v>
      </c>
      <c r="AI30" s="87" t="s">
        <v>979</v>
      </c>
      <c r="AJ30" s="91"/>
      <c r="AK30" s="175"/>
      <c r="AL30" s="65" t="s">
        <v>780</v>
      </c>
      <c r="AM30" s="86" t="s">
        <v>713</v>
      </c>
      <c r="AN30" s="86" t="s">
        <v>713</v>
      </c>
    </row>
    <row r="31" spans="1:40" ht="15.75" customHeight="1">
      <c r="A31" s="32" t="s">
        <v>78</v>
      </c>
      <c r="B31" s="186" t="s">
        <v>81</v>
      </c>
      <c r="C31" s="131">
        <v>1</v>
      </c>
      <c r="D31" s="132">
        <v>614.91</v>
      </c>
      <c r="E31" s="133">
        <v>500</v>
      </c>
      <c r="F31" s="133">
        <f t="shared" si="1"/>
        <v>307455</v>
      </c>
      <c r="G31" s="145"/>
      <c r="H31" s="155">
        <f t="shared" si="2"/>
        <v>307455</v>
      </c>
      <c r="I31" s="149">
        <v>5</v>
      </c>
      <c r="J31" s="93" t="s">
        <v>717</v>
      </c>
      <c r="K31" s="93" t="s">
        <v>715</v>
      </c>
      <c r="L31" s="93" t="s">
        <v>716</v>
      </c>
      <c r="M31" s="80">
        <v>2</v>
      </c>
      <c r="N31" s="80"/>
      <c r="O31" s="80">
        <v>1920</v>
      </c>
      <c r="P31" s="80"/>
      <c r="Q31" s="80"/>
      <c r="R31" s="80"/>
      <c r="S31" s="80"/>
      <c r="T31" s="80"/>
      <c r="U31" s="86" t="s">
        <v>713</v>
      </c>
      <c r="V31" s="80" t="s">
        <v>762</v>
      </c>
      <c r="W31" s="80" t="s">
        <v>769</v>
      </c>
      <c r="X31" s="80" t="s">
        <v>762</v>
      </c>
      <c r="Y31" s="80" t="s">
        <v>713</v>
      </c>
      <c r="Z31" s="80">
        <v>2006</v>
      </c>
      <c r="AA31" s="80" t="s">
        <v>713</v>
      </c>
      <c r="AB31" s="80" t="s">
        <v>762</v>
      </c>
      <c r="AC31" s="86" t="s">
        <v>713</v>
      </c>
      <c r="AD31" s="86" t="s">
        <v>713</v>
      </c>
      <c r="AE31" s="86" t="s">
        <v>713</v>
      </c>
      <c r="AF31" s="36">
        <v>8</v>
      </c>
      <c r="AG31" s="36">
        <v>2</v>
      </c>
      <c r="AH31" s="86" t="s">
        <v>713</v>
      </c>
      <c r="AI31" s="87" t="s">
        <v>979</v>
      </c>
      <c r="AJ31" s="91" t="s">
        <v>827</v>
      </c>
      <c r="AK31" s="175">
        <v>6000</v>
      </c>
      <c r="AL31" s="65" t="s">
        <v>780</v>
      </c>
      <c r="AM31" s="86" t="s">
        <v>713</v>
      </c>
      <c r="AN31" s="86" t="s">
        <v>713</v>
      </c>
    </row>
    <row r="32" spans="1:40" ht="15.75" customHeight="1">
      <c r="A32" s="32" t="s">
        <v>80</v>
      </c>
      <c r="B32" s="186" t="s">
        <v>83</v>
      </c>
      <c r="C32" s="131">
        <v>1</v>
      </c>
      <c r="D32" s="132">
        <v>118.59</v>
      </c>
      <c r="E32" s="133">
        <v>500</v>
      </c>
      <c r="F32" s="133">
        <f t="shared" si="1"/>
        <v>59295</v>
      </c>
      <c r="G32" s="145"/>
      <c r="H32" s="155">
        <f t="shared" si="2"/>
        <v>59295</v>
      </c>
      <c r="I32" s="149">
        <v>2</v>
      </c>
      <c r="J32" s="93" t="s">
        <v>717</v>
      </c>
      <c r="K32" s="93" t="s">
        <v>715</v>
      </c>
      <c r="L32" s="93" t="s">
        <v>716</v>
      </c>
      <c r="M32" s="80">
        <v>2</v>
      </c>
      <c r="N32" s="80"/>
      <c r="O32" s="80">
        <v>1920</v>
      </c>
      <c r="P32" s="80"/>
      <c r="Q32" s="80"/>
      <c r="R32" s="80"/>
      <c r="S32" s="80"/>
      <c r="T32" s="80"/>
      <c r="U32" s="86" t="s">
        <v>713</v>
      </c>
      <c r="V32" s="80" t="s">
        <v>713</v>
      </c>
      <c r="W32" s="80" t="s">
        <v>769</v>
      </c>
      <c r="X32" s="80" t="s">
        <v>762</v>
      </c>
      <c r="Y32" s="80" t="s">
        <v>713</v>
      </c>
      <c r="Z32" s="80">
        <v>2006</v>
      </c>
      <c r="AA32" s="80" t="s">
        <v>713</v>
      </c>
      <c r="AB32" s="80" t="s">
        <v>762</v>
      </c>
      <c r="AC32" s="86" t="s">
        <v>713</v>
      </c>
      <c r="AD32" s="86" t="s">
        <v>713</v>
      </c>
      <c r="AE32" s="86" t="s">
        <v>713</v>
      </c>
      <c r="AF32" s="36">
        <v>3</v>
      </c>
      <c r="AG32" s="36"/>
      <c r="AH32" s="86" t="s">
        <v>713</v>
      </c>
      <c r="AI32" s="87" t="s">
        <v>979</v>
      </c>
      <c r="AJ32" s="91"/>
      <c r="AK32" s="175"/>
      <c r="AL32" s="65" t="s">
        <v>780</v>
      </c>
      <c r="AM32" s="86" t="s">
        <v>713</v>
      </c>
      <c r="AN32" s="86" t="s">
        <v>713</v>
      </c>
    </row>
    <row r="33" spans="1:40" ht="15.75" customHeight="1">
      <c r="A33" s="32" t="s">
        <v>82</v>
      </c>
      <c r="B33" s="187" t="s">
        <v>85</v>
      </c>
      <c r="C33" s="131">
        <v>1</v>
      </c>
      <c r="D33" s="132">
        <v>330.75</v>
      </c>
      <c r="E33" s="133">
        <v>500</v>
      </c>
      <c r="F33" s="133">
        <f t="shared" si="1"/>
        <v>165375</v>
      </c>
      <c r="G33" s="145"/>
      <c r="H33" s="155">
        <f t="shared" si="2"/>
        <v>165375</v>
      </c>
      <c r="I33" s="150">
        <v>4</v>
      </c>
      <c r="J33" s="91" t="s">
        <v>714</v>
      </c>
      <c r="K33" s="91" t="s">
        <v>715</v>
      </c>
      <c r="L33" s="91" t="s">
        <v>716</v>
      </c>
      <c r="M33" s="89">
        <v>2</v>
      </c>
      <c r="N33" s="89">
        <v>1900</v>
      </c>
      <c r="O33" s="89"/>
      <c r="P33" s="89"/>
      <c r="Q33" s="89"/>
      <c r="R33" s="89"/>
      <c r="S33" s="89"/>
      <c r="T33" s="89"/>
      <c r="U33" s="65" t="s">
        <v>713</v>
      </c>
      <c r="V33" s="89" t="s">
        <v>762</v>
      </c>
      <c r="W33" s="89" t="s">
        <v>775</v>
      </c>
      <c r="X33" s="89" t="s">
        <v>762</v>
      </c>
      <c r="Y33" s="89" t="s">
        <v>713</v>
      </c>
      <c r="Z33" s="89" t="s">
        <v>798</v>
      </c>
      <c r="AA33" s="65" t="s">
        <v>713</v>
      </c>
      <c r="AB33" s="89" t="s">
        <v>762</v>
      </c>
      <c r="AC33" s="65" t="s">
        <v>713</v>
      </c>
      <c r="AD33" s="65" t="s">
        <v>713</v>
      </c>
      <c r="AE33" s="65" t="s">
        <v>713</v>
      </c>
      <c r="AF33" s="36">
        <v>10</v>
      </c>
      <c r="AG33" s="36">
        <v>2</v>
      </c>
      <c r="AH33" s="65" t="s">
        <v>713</v>
      </c>
      <c r="AI33" s="89" t="s">
        <v>979</v>
      </c>
      <c r="AJ33" s="91" t="s">
        <v>894</v>
      </c>
      <c r="AK33" s="175">
        <f>33800+11000+6800</f>
        <v>51600</v>
      </c>
      <c r="AL33" s="65" t="s">
        <v>779</v>
      </c>
      <c r="AM33" s="65" t="s">
        <v>713</v>
      </c>
      <c r="AN33" s="65" t="s">
        <v>713</v>
      </c>
    </row>
    <row r="34" spans="1:40" ht="15.75" customHeight="1">
      <c r="A34" s="32" t="s">
        <v>84</v>
      </c>
      <c r="B34" s="187" t="s">
        <v>85</v>
      </c>
      <c r="C34" s="131">
        <v>1</v>
      </c>
      <c r="D34" s="132">
        <v>134.97</v>
      </c>
      <c r="E34" s="133">
        <v>500</v>
      </c>
      <c r="F34" s="133">
        <f t="shared" si="1"/>
        <v>67485</v>
      </c>
      <c r="G34" s="145"/>
      <c r="H34" s="155">
        <f t="shared" si="2"/>
        <v>67485</v>
      </c>
      <c r="I34" s="150">
        <v>2</v>
      </c>
      <c r="J34" s="91" t="s">
        <v>714</v>
      </c>
      <c r="K34" s="91" t="s">
        <v>715</v>
      </c>
      <c r="L34" s="91" t="s">
        <v>716</v>
      </c>
      <c r="M34" s="89">
        <v>2</v>
      </c>
      <c r="N34" s="89">
        <v>1900</v>
      </c>
      <c r="O34" s="89"/>
      <c r="P34" s="89"/>
      <c r="Q34" s="89"/>
      <c r="R34" s="89"/>
      <c r="S34" s="89"/>
      <c r="T34" s="89"/>
      <c r="U34" s="65" t="s">
        <v>713</v>
      </c>
      <c r="V34" s="89" t="s">
        <v>713</v>
      </c>
      <c r="W34" s="89" t="s">
        <v>775</v>
      </c>
      <c r="X34" s="89" t="s">
        <v>762</v>
      </c>
      <c r="Y34" s="89" t="s">
        <v>713</v>
      </c>
      <c r="Z34" s="89" t="s">
        <v>798</v>
      </c>
      <c r="AA34" s="65" t="s">
        <v>713</v>
      </c>
      <c r="AB34" s="89" t="s">
        <v>762</v>
      </c>
      <c r="AC34" s="65" t="s">
        <v>713</v>
      </c>
      <c r="AD34" s="65" t="s">
        <v>713</v>
      </c>
      <c r="AE34" s="65" t="s">
        <v>713</v>
      </c>
      <c r="AF34" s="36"/>
      <c r="AG34" s="36"/>
      <c r="AH34" s="65" t="s">
        <v>713</v>
      </c>
      <c r="AI34" s="89" t="s">
        <v>979</v>
      </c>
      <c r="AJ34" s="91" t="s">
        <v>797</v>
      </c>
      <c r="AK34" s="175">
        <v>6000</v>
      </c>
      <c r="AL34" s="65" t="s">
        <v>779</v>
      </c>
      <c r="AM34" s="65" t="s">
        <v>713</v>
      </c>
      <c r="AN34" s="65" t="s">
        <v>713</v>
      </c>
    </row>
    <row r="35" spans="1:40" ht="15.75" customHeight="1">
      <c r="A35" s="32" t="s">
        <v>86</v>
      </c>
      <c r="B35" s="187" t="s">
        <v>85</v>
      </c>
      <c r="C35" s="131">
        <v>1</v>
      </c>
      <c r="D35" s="135"/>
      <c r="E35" s="133"/>
      <c r="F35" s="133"/>
      <c r="G35" s="145">
        <v>15109.56</v>
      </c>
      <c r="H35" s="155">
        <f t="shared" si="2"/>
        <v>-15109.56</v>
      </c>
      <c r="I35" s="150">
        <v>2</v>
      </c>
      <c r="J35" s="91" t="s">
        <v>714</v>
      </c>
      <c r="K35" s="91" t="s">
        <v>715</v>
      </c>
      <c r="L35" s="91" t="s">
        <v>716</v>
      </c>
      <c r="M35" s="65">
        <v>2</v>
      </c>
      <c r="N35" s="65">
        <v>1900</v>
      </c>
      <c r="O35" s="65"/>
      <c r="P35" s="65"/>
      <c r="Q35" s="65"/>
      <c r="R35" s="65"/>
      <c r="S35" s="65"/>
      <c r="T35" s="65"/>
      <c r="U35" s="65" t="s">
        <v>713</v>
      </c>
      <c r="V35" s="65" t="s">
        <v>713</v>
      </c>
      <c r="W35" s="89" t="s">
        <v>775</v>
      </c>
      <c r="X35" s="65" t="s">
        <v>762</v>
      </c>
      <c r="Y35" s="65" t="s">
        <v>713</v>
      </c>
      <c r="Z35" s="89" t="s">
        <v>798</v>
      </c>
      <c r="AA35" s="65" t="s">
        <v>713</v>
      </c>
      <c r="AB35" s="65" t="s">
        <v>762</v>
      </c>
      <c r="AC35" s="65" t="s">
        <v>713</v>
      </c>
      <c r="AD35" s="65" t="s">
        <v>713</v>
      </c>
      <c r="AE35" s="65" t="s">
        <v>713</v>
      </c>
      <c r="AF35" s="36"/>
      <c r="AG35" s="36"/>
      <c r="AH35" s="65" t="s">
        <v>713</v>
      </c>
      <c r="AI35" s="89" t="s">
        <v>979</v>
      </c>
      <c r="AJ35" s="91" t="s">
        <v>797</v>
      </c>
      <c r="AK35" s="175">
        <v>2900</v>
      </c>
      <c r="AL35" s="65" t="s">
        <v>779</v>
      </c>
      <c r="AM35" s="65" t="s">
        <v>713</v>
      </c>
      <c r="AN35" s="65" t="s">
        <v>713</v>
      </c>
    </row>
    <row r="36" spans="1:40" ht="15.75" customHeight="1">
      <c r="A36" s="32" t="s">
        <v>87</v>
      </c>
      <c r="B36" s="187" t="s">
        <v>85</v>
      </c>
      <c r="C36" s="131">
        <v>1</v>
      </c>
      <c r="D36" s="132">
        <v>18.72</v>
      </c>
      <c r="E36" s="133">
        <v>500</v>
      </c>
      <c r="F36" s="133">
        <f t="shared" si="1"/>
        <v>9360</v>
      </c>
      <c r="G36" s="145"/>
      <c r="H36" s="155">
        <f t="shared" si="2"/>
        <v>9360</v>
      </c>
      <c r="I36" s="150">
        <v>2</v>
      </c>
      <c r="J36" s="91" t="s">
        <v>714</v>
      </c>
      <c r="K36" s="91" t="s">
        <v>715</v>
      </c>
      <c r="L36" s="91" t="s">
        <v>716</v>
      </c>
      <c r="M36" s="65">
        <v>2</v>
      </c>
      <c r="N36" s="65">
        <v>1900</v>
      </c>
      <c r="O36" s="65"/>
      <c r="P36" s="65"/>
      <c r="Q36" s="65"/>
      <c r="R36" s="65"/>
      <c r="S36" s="65"/>
      <c r="T36" s="65"/>
      <c r="U36" s="65" t="s">
        <v>713</v>
      </c>
      <c r="V36" s="65" t="s">
        <v>713</v>
      </c>
      <c r="W36" s="89" t="s">
        <v>775</v>
      </c>
      <c r="X36" s="65" t="s">
        <v>762</v>
      </c>
      <c r="Y36" s="65" t="s">
        <v>713</v>
      </c>
      <c r="Z36" s="89" t="s">
        <v>798</v>
      </c>
      <c r="AA36" s="65" t="s">
        <v>713</v>
      </c>
      <c r="AB36" s="65" t="s">
        <v>762</v>
      </c>
      <c r="AC36" s="65" t="s">
        <v>713</v>
      </c>
      <c r="AD36" s="65" t="s">
        <v>713</v>
      </c>
      <c r="AE36" s="65" t="s">
        <v>713</v>
      </c>
      <c r="AF36" s="36"/>
      <c r="AG36" s="36"/>
      <c r="AH36" s="65" t="s">
        <v>713</v>
      </c>
      <c r="AI36" s="89" t="s">
        <v>979</v>
      </c>
      <c r="AJ36" s="91"/>
      <c r="AK36" s="175"/>
      <c r="AL36" s="65" t="s">
        <v>779</v>
      </c>
      <c r="AM36" s="65" t="s">
        <v>713</v>
      </c>
      <c r="AN36" s="65" t="s">
        <v>713</v>
      </c>
    </row>
    <row r="37" spans="1:40" ht="15.75" customHeight="1">
      <c r="A37" s="32" t="s">
        <v>88</v>
      </c>
      <c r="B37" s="187" t="s">
        <v>90</v>
      </c>
      <c r="C37" s="131">
        <v>1</v>
      </c>
      <c r="D37" s="132">
        <v>57.77</v>
      </c>
      <c r="E37" s="133"/>
      <c r="F37" s="133"/>
      <c r="G37" s="145">
        <v>87963.17</v>
      </c>
      <c r="H37" s="155">
        <f t="shared" si="2"/>
        <v>-87963.17</v>
      </c>
      <c r="I37" s="149">
        <v>1</v>
      </c>
      <c r="J37" s="94" t="s">
        <v>714</v>
      </c>
      <c r="K37" s="94" t="s">
        <v>715</v>
      </c>
      <c r="L37" s="94" t="s">
        <v>716</v>
      </c>
      <c r="M37" s="80">
        <v>2</v>
      </c>
      <c r="N37" s="80"/>
      <c r="O37" s="80">
        <v>1910</v>
      </c>
      <c r="P37" s="80"/>
      <c r="Q37" s="80"/>
      <c r="R37" s="80"/>
      <c r="S37" s="80"/>
      <c r="T37" s="80"/>
      <c r="U37" s="86" t="s">
        <v>713</v>
      </c>
      <c r="V37" s="80" t="s">
        <v>713</v>
      </c>
      <c r="W37" s="80" t="s">
        <v>775</v>
      </c>
      <c r="X37" s="80" t="s">
        <v>762</v>
      </c>
      <c r="Y37" s="80" t="s">
        <v>776</v>
      </c>
      <c r="Z37" s="80">
        <v>2010</v>
      </c>
      <c r="AA37" s="80" t="s">
        <v>713</v>
      </c>
      <c r="AB37" s="80" t="s">
        <v>713</v>
      </c>
      <c r="AC37" s="86" t="s">
        <v>713</v>
      </c>
      <c r="AD37" s="86" t="s">
        <v>713</v>
      </c>
      <c r="AE37" s="86" t="s">
        <v>713</v>
      </c>
      <c r="AF37" s="36">
        <v>1</v>
      </c>
      <c r="AG37" s="36"/>
      <c r="AH37" s="86" t="s">
        <v>713</v>
      </c>
      <c r="AI37" s="87" t="s">
        <v>979</v>
      </c>
      <c r="AJ37" s="91"/>
      <c r="AK37" s="175"/>
      <c r="AL37" s="95"/>
      <c r="AM37" s="86" t="s">
        <v>713</v>
      </c>
      <c r="AN37" s="86" t="s">
        <v>713</v>
      </c>
    </row>
    <row r="38" spans="1:40" ht="15.75" customHeight="1">
      <c r="A38" s="32" t="s">
        <v>89</v>
      </c>
      <c r="B38" s="187" t="s">
        <v>97</v>
      </c>
      <c r="C38" s="131">
        <v>1</v>
      </c>
      <c r="D38" s="132">
        <v>31.2</v>
      </c>
      <c r="E38" s="133">
        <v>500</v>
      </c>
      <c r="F38" s="133">
        <f t="shared" si="1"/>
        <v>15600</v>
      </c>
      <c r="G38" s="145"/>
      <c r="H38" s="155">
        <f t="shared" si="2"/>
        <v>15600</v>
      </c>
      <c r="I38" s="149">
        <v>2</v>
      </c>
      <c r="J38" s="93" t="s">
        <v>714</v>
      </c>
      <c r="K38" s="93" t="s">
        <v>715</v>
      </c>
      <c r="L38" s="93" t="s">
        <v>716</v>
      </c>
      <c r="M38" s="80">
        <v>2</v>
      </c>
      <c r="N38" s="80">
        <v>1880</v>
      </c>
      <c r="O38" s="80"/>
      <c r="P38" s="80"/>
      <c r="Q38" s="80"/>
      <c r="R38" s="80"/>
      <c r="S38" s="80"/>
      <c r="T38" s="80"/>
      <c r="U38" s="86" t="s">
        <v>713</v>
      </c>
      <c r="V38" s="80" t="s">
        <v>713</v>
      </c>
      <c r="W38" s="80" t="s">
        <v>775</v>
      </c>
      <c r="X38" s="80" t="s">
        <v>762</v>
      </c>
      <c r="Y38" s="80" t="s">
        <v>713</v>
      </c>
      <c r="Z38" s="80">
        <v>2009</v>
      </c>
      <c r="AA38" s="80" t="s">
        <v>713</v>
      </c>
      <c r="AB38" s="80" t="s">
        <v>713</v>
      </c>
      <c r="AC38" s="86" t="s">
        <v>713</v>
      </c>
      <c r="AD38" s="86" t="s">
        <v>713</v>
      </c>
      <c r="AE38" s="86" t="s">
        <v>713</v>
      </c>
      <c r="AF38" s="36">
        <v>1</v>
      </c>
      <c r="AG38" s="36"/>
      <c r="AH38" s="86" t="s">
        <v>713</v>
      </c>
      <c r="AI38" s="87" t="s">
        <v>979</v>
      </c>
      <c r="AJ38" s="91"/>
      <c r="AK38" s="175"/>
      <c r="AL38" s="65" t="s">
        <v>780</v>
      </c>
      <c r="AM38" s="86" t="s">
        <v>713</v>
      </c>
      <c r="AN38" s="86" t="s">
        <v>713</v>
      </c>
    </row>
    <row r="39" spans="1:40" ht="15.75" customHeight="1">
      <c r="A39" s="32" t="s">
        <v>91</v>
      </c>
      <c r="B39" s="187" t="s">
        <v>99</v>
      </c>
      <c r="C39" s="131">
        <v>1</v>
      </c>
      <c r="D39" s="132">
        <v>551.41</v>
      </c>
      <c r="E39" s="133">
        <v>500</v>
      </c>
      <c r="F39" s="133">
        <f t="shared" si="1"/>
        <v>275705</v>
      </c>
      <c r="G39" s="145"/>
      <c r="H39" s="155">
        <f t="shared" si="2"/>
        <v>275705</v>
      </c>
      <c r="I39" s="149">
        <v>5</v>
      </c>
      <c r="J39" s="93" t="s">
        <v>729</v>
      </c>
      <c r="K39" s="93" t="s">
        <v>715</v>
      </c>
      <c r="L39" s="93" t="s">
        <v>719</v>
      </c>
      <c r="M39" s="80">
        <v>2</v>
      </c>
      <c r="N39" s="80"/>
      <c r="O39" s="80">
        <v>1905</v>
      </c>
      <c r="P39" s="80"/>
      <c r="Q39" s="80"/>
      <c r="R39" s="80"/>
      <c r="S39" s="80"/>
      <c r="T39" s="80"/>
      <c r="U39" s="86" t="s">
        <v>713</v>
      </c>
      <c r="V39" s="80" t="s">
        <v>762</v>
      </c>
      <c r="W39" s="80" t="s">
        <v>775</v>
      </c>
      <c r="X39" s="80" t="s">
        <v>762</v>
      </c>
      <c r="Y39" s="80" t="s">
        <v>713</v>
      </c>
      <c r="Z39" s="80" t="s">
        <v>788</v>
      </c>
      <c r="AA39" s="86" t="s">
        <v>713</v>
      </c>
      <c r="AB39" s="80" t="s">
        <v>762</v>
      </c>
      <c r="AC39" s="86" t="s">
        <v>713</v>
      </c>
      <c r="AD39" s="86" t="s">
        <v>713</v>
      </c>
      <c r="AE39" s="86" t="s">
        <v>713</v>
      </c>
      <c r="AF39" s="36">
        <v>4</v>
      </c>
      <c r="AG39" s="36">
        <v>2</v>
      </c>
      <c r="AH39" s="86" t="s">
        <v>713</v>
      </c>
      <c r="AI39" s="87" t="s">
        <v>979</v>
      </c>
      <c r="AJ39" s="91" t="s">
        <v>807</v>
      </c>
      <c r="AK39" s="175">
        <f>12200+8000</f>
        <v>20200</v>
      </c>
      <c r="AL39" s="65" t="s">
        <v>779</v>
      </c>
      <c r="AM39" s="86" t="s">
        <v>713</v>
      </c>
      <c r="AN39" s="86" t="s">
        <v>713</v>
      </c>
    </row>
    <row r="40" spans="1:40" ht="15.75" customHeight="1">
      <c r="A40" s="32" t="s">
        <v>93</v>
      </c>
      <c r="B40" s="187" t="s">
        <v>99</v>
      </c>
      <c r="C40" s="131">
        <v>1</v>
      </c>
      <c r="D40" s="132">
        <v>155.39</v>
      </c>
      <c r="E40" s="133">
        <v>500</v>
      </c>
      <c r="F40" s="133">
        <f t="shared" si="1"/>
        <v>77695</v>
      </c>
      <c r="G40" s="145"/>
      <c r="H40" s="155">
        <f t="shared" si="2"/>
        <v>77695</v>
      </c>
      <c r="I40" s="149">
        <v>5</v>
      </c>
      <c r="J40" s="93" t="s">
        <v>730</v>
      </c>
      <c r="K40" s="93" t="s">
        <v>715</v>
      </c>
      <c r="L40" s="93" t="s">
        <v>716</v>
      </c>
      <c r="M40" s="80">
        <v>2</v>
      </c>
      <c r="N40" s="80"/>
      <c r="O40" s="80">
        <v>1905</v>
      </c>
      <c r="P40" s="80"/>
      <c r="Q40" s="80"/>
      <c r="R40" s="80"/>
      <c r="S40" s="80"/>
      <c r="T40" s="80"/>
      <c r="U40" s="86" t="s">
        <v>713</v>
      </c>
      <c r="V40" s="80" t="s">
        <v>762</v>
      </c>
      <c r="W40" s="80" t="s">
        <v>775</v>
      </c>
      <c r="X40" s="80" t="s">
        <v>762</v>
      </c>
      <c r="Y40" s="80" t="s">
        <v>713</v>
      </c>
      <c r="Z40" s="80" t="s">
        <v>788</v>
      </c>
      <c r="AA40" s="86" t="s">
        <v>713</v>
      </c>
      <c r="AB40" s="80" t="s">
        <v>762</v>
      </c>
      <c r="AC40" s="86" t="s">
        <v>713</v>
      </c>
      <c r="AD40" s="86" t="s">
        <v>713</v>
      </c>
      <c r="AE40" s="86" t="s">
        <v>713</v>
      </c>
      <c r="AF40" s="36">
        <v>2</v>
      </c>
      <c r="AG40" s="36"/>
      <c r="AH40" s="86" t="s">
        <v>713</v>
      </c>
      <c r="AI40" s="87" t="s">
        <v>979</v>
      </c>
      <c r="AJ40" s="91"/>
      <c r="AK40" s="175"/>
      <c r="AL40" s="65" t="s">
        <v>779</v>
      </c>
      <c r="AM40" s="86" t="s">
        <v>713</v>
      </c>
      <c r="AN40" s="86" t="s">
        <v>713</v>
      </c>
    </row>
    <row r="41" spans="1:40" ht="15.75" customHeight="1">
      <c r="A41" s="32" t="s">
        <v>94</v>
      </c>
      <c r="B41" s="187" t="s">
        <v>99</v>
      </c>
      <c r="C41" s="131">
        <v>1</v>
      </c>
      <c r="D41" s="132">
        <v>115.28</v>
      </c>
      <c r="E41" s="133">
        <v>500</v>
      </c>
      <c r="F41" s="133">
        <f t="shared" si="1"/>
        <v>57640</v>
      </c>
      <c r="G41" s="145"/>
      <c r="H41" s="155">
        <f t="shared" si="2"/>
        <v>57640</v>
      </c>
      <c r="I41" s="149">
        <v>2</v>
      </c>
      <c r="J41" s="93" t="s">
        <v>714</v>
      </c>
      <c r="K41" s="93" t="s">
        <v>715</v>
      </c>
      <c r="L41" s="93" t="s">
        <v>716</v>
      </c>
      <c r="M41" s="80">
        <v>2</v>
      </c>
      <c r="N41" s="80"/>
      <c r="O41" s="80">
        <v>1905</v>
      </c>
      <c r="P41" s="80"/>
      <c r="Q41" s="80"/>
      <c r="R41" s="80"/>
      <c r="S41" s="80"/>
      <c r="T41" s="80"/>
      <c r="U41" s="86" t="s">
        <v>713</v>
      </c>
      <c r="V41" s="80" t="s">
        <v>762</v>
      </c>
      <c r="W41" s="80" t="s">
        <v>775</v>
      </c>
      <c r="X41" s="80" t="s">
        <v>762</v>
      </c>
      <c r="Y41" s="80" t="s">
        <v>713</v>
      </c>
      <c r="Z41" s="80" t="s">
        <v>788</v>
      </c>
      <c r="AA41" s="86" t="s">
        <v>713</v>
      </c>
      <c r="AB41" s="80" t="s">
        <v>762</v>
      </c>
      <c r="AC41" s="86" t="s">
        <v>713</v>
      </c>
      <c r="AD41" s="86" t="s">
        <v>713</v>
      </c>
      <c r="AE41" s="86" t="s">
        <v>713</v>
      </c>
      <c r="AF41" s="36">
        <v>2</v>
      </c>
      <c r="AG41" s="36"/>
      <c r="AH41" s="86" t="s">
        <v>713</v>
      </c>
      <c r="AI41" s="87" t="s">
        <v>979</v>
      </c>
      <c r="AJ41" s="91"/>
      <c r="AK41" s="175"/>
      <c r="AL41" s="65" t="s">
        <v>779</v>
      </c>
      <c r="AM41" s="86" t="s">
        <v>713</v>
      </c>
      <c r="AN41" s="86" t="s">
        <v>713</v>
      </c>
    </row>
    <row r="42" spans="1:40" ht="15.75" customHeight="1">
      <c r="A42" s="32" t="s">
        <v>95</v>
      </c>
      <c r="B42" s="187" t="s">
        <v>103</v>
      </c>
      <c r="C42" s="131">
        <v>1</v>
      </c>
      <c r="D42" s="132">
        <v>1186.35</v>
      </c>
      <c r="E42" s="133">
        <v>500</v>
      </c>
      <c r="F42" s="133">
        <f t="shared" si="1"/>
        <v>593175</v>
      </c>
      <c r="G42" s="145"/>
      <c r="H42" s="155">
        <f t="shared" si="2"/>
        <v>593175</v>
      </c>
      <c r="I42" s="151">
        <v>6</v>
      </c>
      <c r="J42" s="93" t="s">
        <v>731</v>
      </c>
      <c r="K42" s="93" t="s">
        <v>715</v>
      </c>
      <c r="L42" s="93" t="s">
        <v>735</v>
      </c>
      <c r="M42" s="80">
        <v>2</v>
      </c>
      <c r="N42" s="80">
        <v>1890</v>
      </c>
      <c r="O42" s="80"/>
      <c r="P42" s="80"/>
      <c r="Q42" s="80"/>
      <c r="R42" s="80"/>
      <c r="S42" s="80"/>
      <c r="T42" s="80"/>
      <c r="U42" s="86" t="s">
        <v>713</v>
      </c>
      <c r="V42" s="80" t="s">
        <v>762</v>
      </c>
      <c r="W42" s="80" t="s">
        <v>775</v>
      </c>
      <c r="X42" s="80" t="s">
        <v>762</v>
      </c>
      <c r="Y42" s="80" t="s">
        <v>713</v>
      </c>
      <c r="Z42" s="80">
        <v>2009</v>
      </c>
      <c r="AA42" s="80" t="s">
        <v>713</v>
      </c>
      <c r="AB42" s="80" t="s">
        <v>762</v>
      </c>
      <c r="AC42" s="86" t="s">
        <v>713</v>
      </c>
      <c r="AD42" s="86" t="s">
        <v>713</v>
      </c>
      <c r="AE42" s="86" t="s">
        <v>713</v>
      </c>
      <c r="AF42" s="36">
        <v>15</v>
      </c>
      <c r="AG42" s="36">
        <v>3</v>
      </c>
      <c r="AH42" s="86" t="s">
        <v>713</v>
      </c>
      <c r="AI42" s="87" t="s">
        <v>979</v>
      </c>
      <c r="AJ42" s="91" t="s">
        <v>829</v>
      </c>
      <c r="AK42" s="175">
        <v>6000</v>
      </c>
      <c r="AL42" s="65" t="s">
        <v>780</v>
      </c>
      <c r="AM42" s="86" t="s">
        <v>713</v>
      </c>
      <c r="AN42" s="86" t="s">
        <v>713</v>
      </c>
    </row>
    <row r="43" spans="1:40" ht="27" customHeight="1">
      <c r="A43" s="32" t="s">
        <v>96</v>
      </c>
      <c r="B43" s="358" t="s">
        <v>105</v>
      </c>
      <c r="C43" s="131">
        <v>1</v>
      </c>
      <c r="D43" s="132"/>
      <c r="E43" s="133"/>
      <c r="F43" s="133"/>
      <c r="G43" s="145">
        <v>95983.63</v>
      </c>
      <c r="H43" s="155">
        <f t="shared" si="2"/>
        <v>-95983.63</v>
      </c>
      <c r="I43" s="149">
        <v>4</v>
      </c>
      <c r="J43" s="93" t="s">
        <v>732</v>
      </c>
      <c r="K43" s="93" t="s">
        <v>715</v>
      </c>
      <c r="L43" s="93" t="s">
        <v>716</v>
      </c>
      <c r="M43" s="80">
        <v>2</v>
      </c>
      <c r="N43" s="80"/>
      <c r="O43" s="80">
        <v>1910</v>
      </c>
      <c r="P43" s="80"/>
      <c r="Q43" s="80"/>
      <c r="R43" s="80"/>
      <c r="S43" s="80"/>
      <c r="T43" s="80"/>
      <c r="U43" s="86" t="s">
        <v>713</v>
      </c>
      <c r="V43" s="80" t="s">
        <v>762</v>
      </c>
      <c r="W43" s="80" t="s">
        <v>775</v>
      </c>
      <c r="X43" s="80" t="s">
        <v>762</v>
      </c>
      <c r="Y43" s="80" t="s">
        <v>713</v>
      </c>
      <c r="Z43" s="80" t="s">
        <v>782</v>
      </c>
      <c r="AA43" s="86" t="s">
        <v>713</v>
      </c>
      <c r="AB43" s="80" t="s">
        <v>762</v>
      </c>
      <c r="AC43" s="86" t="s">
        <v>713</v>
      </c>
      <c r="AD43" s="86" t="s">
        <v>713</v>
      </c>
      <c r="AE43" s="86" t="s">
        <v>713</v>
      </c>
      <c r="AF43" s="36">
        <v>3</v>
      </c>
      <c r="AG43" s="36">
        <v>4</v>
      </c>
      <c r="AH43" s="86" t="s">
        <v>713</v>
      </c>
      <c r="AI43" s="87" t="s">
        <v>979</v>
      </c>
      <c r="AJ43" s="91" t="s">
        <v>895</v>
      </c>
      <c r="AK43" s="175">
        <f>9800+22500</f>
        <v>32300</v>
      </c>
      <c r="AL43" s="65" t="s">
        <v>779</v>
      </c>
      <c r="AM43" s="86" t="s">
        <v>713</v>
      </c>
      <c r="AN43" s="86" t="s">
        <v>713</v>
      </c>
    </row>
    <row r="44" spans="1:40" ht="15.75" customHeight="1">
      <c r="A44" s="32" t="s">
        <v>98</v>
      </c>
      <c r="B44" s="187" t="s">
        <v>107</v>
      </c>
      <c r="C44" s="131">
        <v>1</v>
      </c>
      <c r="D44" s="132">
        <v>2382.39</v>
      </c>
      <c r="E44" s="133">
        <v>500</v>
      </c>
      <c r="F44" s="133">
        <f t="shared" si="1"/>
        <v>1191195</v>
      </c>
      <c r="G44" s="145"/>
      <c r="H44" s="155">
        <f t="shared" si="2"/>
        <v>1191195</v>
      </c>
      <c r="I44" s="149">
        <v>6</v>
      </c>
      <c r="J44" s="93" t="s">
        <v>714</v>
      </c>
      <c r="K44" s="93" t="s">
        <v>715</v>
      </c>
      <c r="L44" s="93" t="s">
        <v>723</v>
      </c>
      <c r="M44" s="80">
        <v>1</v>
      </c>
      <c r="N44" s="80">
        <v>1900</v>
      </c>
      <c r="O44" s="80"/>
      <c r="P44" s="80"/>
      <c r="Q44" s="80"/>
      <c r="R44" s="80"/>
      <c r="S44" s="80"/>
      <c r="T44" s="80"/>
      <c r="U44" s="86" t="s">
        <v>762</v>
      </c>
      <c r="V44" s="80" t="s">
        <v>762</v>
      </c>
      <c r="W44" s="80" t="s">
        <v>781</v>
      </c>
      <c r="X44" s="80" t="s">
        <v>762</v>
      </c>
      <c r="Y44" s="80" t="s">
        <v>782</v>
      </c>
      <c r="Z44" s="80">
        <v>2007</v>
      </c>
      <c r="AA44" s="80" t="s">
        <v>713</v>
      </c>
      <c r="AB44" s="80" t="s">
        <v>762</v>
      </c>
      <c r="AC44" s="86" t="s">
        <v>713</v>
      </c>
      <c r="AD44" s="86" t="s">
        <v>713</v>
      </c>
      <c r="AE44" s="86" t="s">
        <v>713</v>
      </c>
      <c r="AF44" s="36">
        <v>26</v>
      </c>
      <c r="AG44" s="36">
        <v>6</v>
      </c>
      <c r="AH44" s="86" t="s">
        <v>713</v>
      </c>
      <c r="AI44" s="87" t="s">
        <v>979</v>
      </c>
      <c r="AJ44" s="91" t="s">
        <v>896</v>
      </c>
      <c r="AK44" s="175">
        <f>22600+72000</f>
        <v>94600</v>
      </c>
      <c r="AL44" s="65" t="s">
        <v>778</v>
      </c>
      <c r="AM44" s="86" t="s">
        <v>713</v>
      </c>
      <c r="AN44" s="86" t="s">
        <v>713</v>
      </c>
    </row>
    <row r="45" spans="1:40" ht="15.75" customHeight="1">
      <c r="A45" s="32" t="s">
        <v>100</v>
      </c>
      <c r="B45" s="187" t="s">
        <v>109</v>
      </c>
      <c r="C45" s="131">
        <v>1</v>
      </c>
      <c r="D45" s="132">
        <v>799.88</v>
      </c>
      <c r="E45" s="133">
        <v>500</v>
      </c>
      <c r="F45" s="133">
        <f t="shared" si="1"/>
        <v>399940</v>
      </c>
      <c r="G45" s="145"/>
      <c r="H45" s="155">
        <f t="shared" si="2"/>
        <v>399940</v>
      </c>
      <c r="I45" s="149">
        <v>5</v>
      </c>
      <c r="J45" s="93" t="s">
        <v>737</v>
      </c>
      <c r="K45" s="93" t="s">
        <v>715</v>
      </c>
      <c r="L45" s="93" t="s">
        <v>716</v>
      </c>
      <c r="M45" s="80">
        <v>2</v>
      </c>
      <c r="N45" s="80">
        <v>1900</v>
      </c>
      <c r="O45" s="80"/>
      <c r="P45" s="80"/>
      <c r="Q45" s="80"/>
      <c r="R45" s="80"/>
      <c r="S45" s="80"/>
      <c r="T45" s="80"/>
      <c r="U45" s="86" t="s">
        <v>713</v>
      </c>
      <c r="V45" s="80" t="s">
        <v>762</v>
      </c>
      <c r="W45" s="80" t="s">
        <v>769</v>
      </c>
      <c r="X45" s="80" t="s">
        <v>762</v>
      </c>
      <c r="Y45" s="80" t="s">
        <v>713</v>
      </c>
      <c r="Z45" s="80">
        <v>2009</v>
      </c>
      <c r="AA45" s="80" t="s">
        <v>713</v>
      </c>
      <c r="AB45" s="80" t="s">
        <v>762</v>
      </c>
      <c r="AC45" s="86" t="s">
        <v>713</v>
      </c>
      <c r="AD45" s="86" t="s">
        <v>713</v>
      </c>
      <c r="AE45" s="86" t="s">
        <v>713</v>
      </c>
      <c r="AF45" s="36">
        <v>10</v>
      </c>
      <c r="AG45" s="36">
        <v>2</v>
      </c>
      <c r="AH45" s="86" t="s">
        <v>713</v>
      </c>
      <c r="AI45" s="87" t="s">
        <v>979</v>
      </c>
      <c r="AJ45" s="81" t="s">
        <v>897</v>
      </c>
      <c r="AK45" s="176">
        <v>14800</v>
      </c>
      <c r="AL45" s="65" t="s">
        <v>780</v>
      </c>
      <c r="AM45" s="86" t="s">
        <v>713</v>
      </c>
      <c r="AN45" s="86" t="s">
        <v>713</v>
      </c>
    </row>
    <row r="46" spans="1:40" ht="15.75" customHeight="1">
      <c r="A46" s="32" t="s">
        <v>101</v>
      </c>
      <c r="B46" s="187" t="s">
        <v>111</v>
      </c>
      <c r="C46" s="131">
        <v>1</v>
      </c>
      <c r="D46" s="132">
        <v>129.13</v>
      </c>
      <c r="E46" s="133">
        <v>500</v>
      </c>
      <c r="F46" s="133">
        <f t="shared" si="1"/>
        <v>64565</v>
      </c>
      <c r="G46" s="145"/>
      <c r="H46" s="155">
        <f t="shared" si="2"/>
        <v>64565</v>
      </c>
      <c r="I46" s="149">
        <v>3</v>
      </c>
      <c r="J46" s="93" t="s">
        <v>718</v>
      </c>
      <c r="K46" s="93" t="s">
        <v>715</v>
      </c>
      <c r="L46" s="93" t="s">
        <v>723</v>
      </c>
      <c r="M46" s="80">
        <v>1</v>
      </c>
      <c r="N46" s="80">
        <v>1900</v>
      </c>
      <c r="O46" s="80"/>
      <c r="P46" s="80"/>
      <c r="Q46" s="80"/>
      <c r="R46" s="80"/>
      <c r="S46" s="80"/>
      <c r="T46" s="80"/>
      <c r="U46" s="86" t="s">
        <v>713</v>
      </c>
      <c r="V46" s="96" t="s">
        <v>762</v>
      </c>
      <c r="W46" s="97">
        <v>40161</v>
      </c>
      <c r="X46" s="96" t="s">
        <v>762</v>
      </c>
      <c r="Y46" s="96" t="s">
        <v>713</v>
      </c>
      <c r="Z46" s="96" t="s">
        <v>967</v>
      </c>
      <c r="AA46" s="80" t="s">
        <v>713</v>
      </c>
      <c r="AB46" s="96" t="s">
        <v>713</v>
      </c>
      <c r="AC46" s="86" t="s">
        <v>713</v>
      </c>
      <c r="AD46" s="86" t="s">
        <v>713</v>
      </c>
      <c r="AE46" s="86" t="s">
        <v>713</v>
      </c>
      <c r="AF46" s="36">
        <v>3</v>
      </c>
      <c r="AG46" s="36"/>
      <c r="AH46" s="86" t="s">
        <v>713</v>
      </c>
      <c r="AI46" s="87" t="s">
        <v>979</v>
      </c>
      <c r="AJ46" s="91"/>
      <c r="AK46" s="175"/>
      <c r="AL46" s="65" t="s">
        <v>780</v>
      </c>
      <c r="AM46" s="86" t="s">
        <v>713</v>
      </c>
      <c r="AN46" s="86" t="s">
        <v>713</v>
      </c>
    </row>
    <row r="47" spans="1:40" ht="15.75" customHeight="1">
      <c r="A47" s="32" t="s">
        <v>102</v>
      </c>
      <c r="B47" s="187" t="s">
        <v>113</v>
      </c>
      <c r="C47" s="131">
        <v>1</v>
      </c>
      <c r="D47" s="132">
        <v>155.08</v>
      </c>
      <c r="E47" s="133">
        <v>500</v>
      </c>
      <c r="F47" s="133">
        <f t="shared" si="1"/>
        <v>77540</v>
      </c>
      <c r="G47" s="145"/>
      <c r="H47" s="155">
        <f t="shared" si="2"/>
        <v>77540</v>
      </c>
      <c r="I47" s="149">
        <v>1</v>
      </c>
      <c r="J47" s="93" t="s">
        <v>718</v>
      </c>
      <c r="K47" s="93" t="s">
        <v>715</v>
      </c>
      <c r="L47" s="93" t="s">
        <v>723</v>
      </c>
      <c r="M47" s="80">
        <v>1</v>
      </c>
      <c r="N47" s="80">
        <v>1880</v>
      </c>
      <c r="O47" s="80"/>
      <c r="P47" s="80"/>
      <c r="Q47" s="80"/>
      <c r="R47" s="80"/>
      <c r="S47" s="80"/>
      <c r="T47" s="80"/>
      <c r="U47" s="86" t="s">
        <v>713</v>
      </c>
      <c r="V47" s="96" t="s">
        <v>713</v>
      </c>
      <c r="W47" s="97">
        <v>40161</v>
      </c>
      <c r="X47" s="96" t="s">
        <v>762</v>
      </c>
      <c r="Y47" s="80" t="s">
        <v>713</v>
      </c>
      <c r="Z47" s="96" t="s">
        <v>968</v>
      </c>
      <c r="AA47" s="80" t="s">
        <v>713</v>
      </c>
      <c r="AB47" s="96" t="s">
        <v>713</v>
      </c>
      <c r="AC47" s="86" t="s">
        <v>713</v>
      </c>
      <c r="AD47" s="86" t="s">
        <v>713</v>
      </c>
      <c r="AE47" s="86" t="s">
        <v>713</v>
      </c>
      <c r="AF47" s="106">
        <v>4</v>
      </c>
      <c r="AG47" s="36"/>
      <c r="AH47" s="86" t="s">
        <v>713</v>
      </c>
      <c r="AI47" s="87" t="s">
        <v>979</v>
      </c>
      <c r="AJ47" s="91"/>
      <c r="AK47" s="175"/>
      <c r="AL47" s="65" t="s">
        <v>780</v>
      </c>
      <c r="AM47" s="86" t="s">
        <v>713</v>
      </c>
      <c r="AN47" s="86" t="s">
        <v>713</v>
      </c>
    </row>
    <row r="48" spans="1:40" ht="15.75" customHeight="1">
      <c r="A48" s="32" t="s">
        <v>104</v>
      </c>
      <c r="B48" s="186" t="s">
        <v>113</v>
      </c>
      <c r="C48" s="131">
        <v>2</v>
      </c>
      <c r="D48" s="132">
        <v>305.48</v>
      </c>
      <c r="E48" s="133">
        <v>500</v>
      </c>
      <c r="F48" s="133">
        <f t="shared" si="1"/>
        <v>152740</v>
      </c>
      <c r="G48" s="145"/>
      <c r="H48" s="155">
        <f t="shared" si="2"/>
        <v>152740</v>
      </c>
      <c r="I48" s="149">
        <v>2</v>
      </c>
      <c r="J48" s="93" t="s">
        <v>718</v>
      </c>
      <c r="K48" s="93" t="s">
        <v>715</v>
      </c>
      <c r="L48" s="93" t="s">
        <v>716</v>
      </c>
      <c r="M48" s="80">
        <v>2</v>
      </c>
      <c r="N48" s="80">
        <v>1880</v>
      </c>
      <c r="O48" s="80"/>
      <c r="P48" s="80"/>
      <c r="Q48" s="80"/>
      <c r="R48" s="80"/>
      <c r="S48" s="80"/>
      <c r="T48" s="80"/>
      <c r="U48" s="86" t="s">
        <v>713</v>
      </c>
      <c r="V48" s="96" t="s">
        <v>713</v>
      </c>
      <c r="W48" s="97">
        <v>40161</v>
      </c>
      <c r="X48" s="96" t="s">
        <v>762</v>
      </c>
      <c r="Y48" s="96" t="s">
        <v>713</v>
      </c>
      <c r="Z48" s="96" t="s">
        <v>968</v>
      </c>
      <c r="AA48" s="80" t="s">
        <v>713</v>
      </c>
      <c r="AB48" s="96" t="s">
        <v>713</v>
      </c>
      <c r="AC48" s="86" t="s">
        <v>713</v>
      </c>
      <c r="AD48" s="86" t="s">
        <v>713</v>
      </c>
      <c r="AE48" s="86" t="s">
        <v>713</v>
      </c>
      <c r="AF48" s="106">
        <v>8</v>
      </c>
      <c r="AG48" s="36"/>
      <c r="AH48" s="86" t="s">
        <v>713</v>
      </c>
      <c r="AI48" s="87" t="s">
        <v>979</v>
      </c>
      <c r="AJ48" s="91"/>
      <c r="AK48" s="175"/>
      <c r="AL48" s="65" t="s">
        <v>780</v>
      </c>
      <c r="AM48" s="86" t="s">
        <v>713</v>
      </c>
      <c r="AN48" s="86" t="s">
        <v>713</v>
      </c>
    </row>
    <row r="49" spans="1:40" ht="15.75" customHeight="1">
      <c r="A49" s="32" t="s">
        <v>106</v>
      </c>
      <c r="B49" s="186" t="s">
        <v>116</v>
      </c>
      <c r="C49" s="131">
        <v>1</v>
      </c>
      <c r="D49" s="132">
        <v>117.58</v>
      </c>
      <c r="E49" s="133">
        <v>500</v>
      </c>
      <c r="F49" s="133">
        <f t="shared" si="1"/>
        <v>58790</v>
      </c>
      <c r="G49" s="145"/>
      <c r="H49" s="155">
        <f t="shared" si="2"/>
        <v>58790</v>
      </c>
      <c r="I49" s="149">
        <v>2</v>
      </c>
      <c r="J49" s="93" t="s">
        <v>718</v>
      </c>
      <c r="K49" s="93" t="s">
        <v>715</v>
      </c>
      <c r="L49" s="93" t="s">
        <v>723</v>
      </c>
      <c r="M49" s="80">
        <v>1</v>
      </c>
      <c r="N49" s="80">
        <v>1880</v>
      </c>
      <c r="O49" s="80"/>
      <c r="P49" s="80"/>
      <c r="Q49" s="80"/>
      <c r="R49" s="80"/>
      <c r="S49" s="80"/>
      <c r="T49" s="80"/>
      <c r="U49" s="86" t="s">
        <v>713</v>
      </c>
      <c r="V49" s="98" t="s">
        <v>713</v>
      </c>
      <c r="W49" s="97">
        <v>40161</v>
      </c>
      <c r="X49" s="96" t="s">
        <v>762</v>
      </c>
      <c r="Y49" s="96" t="s">
        <v>713</v>
      </c>
      <c r="Z49" s="96" t="s">
        <v>968</v>
      </c>
      <c r="AA49" s="80" t="s">
        <v>713</v>
      </c>
      <c r="AB49" s="96" t="s">
        <v>713</v>
      </c>
      <c r="AC49" s="86" t="s">
        <v>713</v>
      </c>
      <c r="AD49" s="86" t="s">
        <v>713</v>
      </c>
      <c r="AE49" s="86" t="s">
        <v>713</v>
      </c>
      <c r="AF49" s="36">
        <v>3</v>
      </c>
      <c r="AG49" s="36"/>
      <c r="AH49" s="86" t="s">
        <v>713</v>
      </c>
      <c r="AI49" s="87" t="s">
        <v>979</v>
      </c>
      <c r="AJ49" s="81" t="s">
        <v>898</v>
      </c>
      <c r="AK49" s="176">
        <v>35600</v>
      </c>
      <c r="AL49" s="65" t="s">
        <v>780</v>
      </c>
      <c r="AM49" s="86" t="s">
        <v>713</v>
      </c>
      <c r="AN49" s="86" t="s">
        <v>713</v>
      </c>
    </row>
    <row r="50" spans="1:40" ht="15.75" customHeight="1">
      <c r="A50" s="32" t="s">
        <v>108</v>
      </c>
      <c r="B50" s="186" t="s">
        <v>118</v>
      </c>
      <c r="C50" s="131">
        <v>1</v>
      </c>
      <c r="D50" s="136">
        <v>85.14</v>
      </c>
      <c r="E50" s="133">
        <v>500</v>
      </c>
      <c r="F50" s="133">
        <f t="shared" si="1"/>
        <v>42570</v>
      </c>
      <c r="G50" s="145"/>
      <c r="H50" s="155">
        <f t="shared" si="2"/>
        <v>42570</v>
      </c>
      <c r="I50" s="149">
        <v>1</v>
      </c>
      <c r="J50" s="93" t="s">
        <v>718</v>
      </c>
      <c r="K50" s="93" t="s">
        <v>715</v>
      </c>
      <c r="L50" s="93" t="s">
        <v>716</v>
      </c>
      <c r="M50" s="80">
        <v>2</v>
      </c>
      <c r="N50" s="80">
        <v>1880</v>
      </c>
      <c r="O50" s="80"/>
      <c r="P50" s="80"/>
      <c r="Q50" s="80"/>
      <c r="R50" s="80"/>
      <c r="S50" s="80"/>
      <c r="T50" s="80"/>
      <c r="U50" s="86" t="s">
        <v>713</v>
      </c>
      <c r="V50" s="98" t="s">
        <v>713</v>
      </c>
      <c r="W50" s="97">
        <v>40161</v>
      </c>
      <c r="X50" s="96" t="s">
        <v>762</v>
      </c>
      <c r="Y50" s="80" t="s">
        <v>713</v>
      </c>
      <c r="Z50" s="96" t="s">
        <v>966</v>
      </c>
      <c r="AA50" s="80" t="s">
        <v>713</v>
      </c>
      <c r="AB50" s="96" t="s">
        <v>713</v>
      </c>
      <c r="AC50" s="86" t="s">
        <v>713</v>
      </c>
      <c r="AD50" s="86" t="s">
        <v>713</v>
      </c>
      <c r="AE50" s="86" t="s">
        <v>713</v>
      </c>
      <c r="AF50" s="81">
        <v>3</v>
      </c>
      <c r="AG50" s="81"/>
      <c r="AH50" s="86" t="s">
        <v>713</v>
      </c>
      <c r="AI50" s="87" t="s">
        <v>979</v>
      </c>
      <c r="AJ50" s="81" t="s">
        <v>899</v>
      </c>
      <c r="AK50" s="176">
        <v>26000</v>
      </c>
      <c r="AL50" s="65" t="s">
        <v>780</v>
      </c>
      <c r="AM50" s="86" t="s">
        <v>713</v>
      </c>
      <c r="AN50" s="86" t="s">
        <v>713</v>
      </c>
    </row>
    <row r="51" spans="1:40" ht="15.75" customHeight="1">
      <c r="A51" s="32" t="s">
        <v>110</v>
      </c>
      <c r="B51" s="186" t="s">
        <v>120</v>
      </c>
      <c r="C51" s="131">
        <v>1</v>
      </c>
      <c r="D51" s="137">
        <v>100.32</v>
      </c>
      <c r="E51" s="133">
        <v>500</v>
      </c>
      <c r="F51" s="133">
        <f t="shared" si="1"/>
        <v>50160</v>
      </c>
      <c r="G51" s="145"/>
      <c r="H51" s="155">
        <f t="shared" si="2"/>
        <v>50160</v>
      </c>
      <c r="I51" s="149">
        <v>2</v>
      </c>
      <c r="J51" s="93" t="s">
        <v>718</v>
      </c>
      <c r="K51" s="93" t="s">
        <v>715</v>
      </c>
      <c r="L51" s="93" t="s">
        <v>716</v>
      </c>
      <c r="M51" s="80">
        <v>2</v>
      </c>
      <c r="N51" s="80">
        <v>1880</v>
      </c>
      <c r="O51" s="80"/>
      <c r="P51" s="80"/>
      <c r="Q51" s="80"/>
      <c r="R51" s="80"/>
      <c r="S51" s="80"/>
      <c r="T51" s="80"/>
      <c r="U51" s="86" t="s">
        <v>713</v>
      </c>
      <c r="V51" s="98" t="s">
        <v>713</v>
      </c>
      <c r="W51" s="97">
        <v>40161</v>
      </c>
      <c r="X51" s="96" t="s">
        <v>762</v>
      </c>
      <c r="Y51" s="96" t="s">
        <v>713</v>
      </c>
      <c r="Z51" s="96" t="s">
        <v>971</v>
      </c>
      <c r="AA51" s="80" t="s">
        <v>713</v>
      </c>
      <c r="AB51" s="96" t="s">
        <v>713</v>
      </c>
      <c r="AC51" s="86" t="s">
        <v>713</v>
      </c>
      <c r="AD51" s="86" t="s">
        <v>713</v>
      </c>
      <c r="AE51" s="86" t="s">
        <v>713</v>
      </c>
      <c r="AF51" s="81">
        <v>3</v>
      </c>
      <c r="AG51" s="81"/>
      <c r="AH51" s="86" t="s">
        <v>713</v>
      </c>
      <c r="AI51" s="87" t="s">
        <v>979</v>
      </c>
      <c r="AJ51" s="91"/>
      <c r="AK51" s="175"/>
      <c r="AL51" s="65" t="s">
        <v>780</v>
      </c>
      <c r="AM51" s="86" t="s">
        <v>713</v>
      </c>
      <c r="AN51" s="86" t="s">
        <v>713</v>
      </c>
    </row>
    <row r="52" spans="1:40" ht="15.75" customHeight="1">
      <c r="A52" s="32" t="s">
        <v>112</v>
      </c>
      <c r="B52" s="186" t="s">
        <v>122</v>
      </c>
      <c r="C52" s="131">
        <v>1</v>
      </c>
      <c r="D52" s="137">
        <v>82.1</v>
      </c>
      <c r="E52" s="133">
        <v>500</v>
      </c>
      <c r="F52" s="133">
        <f t="shared" si="1"/>
        <v>41050</v>
      </c>
      <c r="G52" s="145"/>
      <c r="H52" s="155">
        <f t="shared" si="2"/>
        <v>41050</v>
      </c>
      <c r="I52" s="149">
        <v>1</v>
      </c>
      <c r="J52" s="93" t="s">
        <v>718</v>
      </c>
      <c r="K52" s="93" t="s">
        <v>715</v>
      </c>
      <c r="L52" s="93" t="s">
        <v>716</v>
      </c>
      <c r="M52" s="80">
        <v>2</v>
      </c>
      <c r="N52" s="80">
        <v>1880</v>
      </c>
      <c r="O52" s="80"/>
      <c r="P52" s="80"/>
      <c r="Q52" s="80"/>
      <c r="R52" s="80"/>
      <c r="S52" s="80"/>
      <c r="T52" s="80"/>
      <c r="U52" s="86" t="s">
        <v>713</v>
      </c>
      <c r="V52" s="98" t="s">
        <v>713</v>
      </c>
      <c r="W52" s="97">
        <v>40161</v>
      </c>
      <c r="X52" s="96" t="s">
        <v>762</v>
      </c>
      <c r="Y52" s="80" t="s">
        <v>713</v>
      </c>
      <c r="Z52" s="96" t="s">
        <v>971</v>
      </c>
      <c r="AA52" s="80" t="s">
        <v>713</v>
      </c>
      <c r="AB52" s="96" t="s">
        <v>713</v>
      </c>
      <c r="AC52" s="86" t="s">
        <v>713</v>
      </c>
      <c r="AD52" s="86" t="s">
        <v>713</v>
      </c>
      <c r="AE52" s="86" t="s">
        <v>713</v>
      </c>
      <c r="AF52" s="81">
        <v>2</v>
      </c>
      <c r="AG52" s="81"/>
      <c r="AH52" s="86" t="s">
        <v>713</v>
      </c>
      <c r="AI52" s="87" t="s">
        <v>979</v>
      </c>
      <c r="AJ52" s="91" t="s">
        <v>797</v>
      </c>
      <c r="AK52" s="175">
        <v>11400</v>
      </c>
      <c r="AL52" s="65" t="s">
        <v>780</v>
      </c>
      <c r="AM52" s="86" t="s">
        <v>713</v>
      </c>
      <c r="AN52" s="86" t="s">
        <v>713</v>
      </c>
    </row>
    <row r="53" spans="1:40" ht="15.75" customHeight="1">
      <c r="A53" s="32" t="s">
        <v>114</v>
      </c>
      <c r="B53" s="186" t="s">
        <v>124</v>
      </c>
      <c r="C53" s="131">
        <v>1</v>
      </c>
      <c r="D53" s="137">
        <v>119.82</v>
      </c>
      <c r="E53" s="133">
        <v>500</v>
      </c>
      <c r="F53" s="133">
        <f t="shared" si="1"/>
        <v>59910</v>
      </c>
      <c r="G53" s="145"/>
      <c r="H53" s="155">
        <f t="shared" si="2"/>
        <v>59910</v>
      </c>
      <c r="I53" s="149">
        <v>2</v>
      </c>
      <c r="J53" s="93" t="s">
        <v>718</v>
      </c>
      <c r="K53" s="93" t="s">
        <v>715</v>
      </c>
      <c r="L53" s="93" t="s">
        <v>738</v>
      </c>
      <c r="M53" s="80">
        <v>1</v>
      </c>
      <c r="N53" s="80">
        <v>1880</v>
      </c>
      <c r="O53" s="80"/>
      <c r="P53" s="80"/>
      <c r="Q53" s="80"/>
      <c r="R53" s="80"/>
      <c r="S53" s="80"/>
      <c r="T53" s="80"/>
      <c r="U53" s="86" t="s">
        <v>713</v>
      </c>
      <c r="V53" s="98" t="s">
        <v>713</v>
      </c>
      <c r="W53" s="97">
        <v>40161</v>
      </c>
      <c r="X53" s="96" t="s">
        <v>762</v>
      </c>
      <c r="Y53" s="96" t="s">
        <v>713</v>
      </c>
      <c r="Z53" s="96" t="s">
        <v>966</v>
      </c>
      <c r="AA53" s="80" t="s">
        <v>713</v>
      </c>
      <c r="AB53" s="96" t="s">
        <v>713</v>
      </c>
      <c r="AC53" s="86" t="s">
        <v>713</v>
      </c>
      <c r="AD53" s="86" t="s">
        <v>713</v>
      </c>
      <c r="AE53" s="86" t="s">
        <v>713</v>
      </c>
      <c r="AF53" s="81">
        <v>3</v>
      </c>
      <c r="AG53" s="81"/>
      <c r="AH53" s="86" t="s">
        <v>713</v>
      </c>
      <c r="AI53" s="87" t="s">
        <v>979</v>
      </c>
      <c r="AJ53" s="91" t="s">
        <v>900</v>
      </c>
      <c r="AK53" s="175">
        <f>8300+2500</f>
        <v>10800</v>
      </c>
      <c r="AL53" s="65" t="s">
        <v>780</v>
      </c>
      <c r="AM53" s="86" t="s">
        <v>713</v>
      </c>
      <c r="AN53" s="86" t="s">
        <v>713</v>
      </c>
    </row>
    <row r="54" spans="1:40" ht="15.75" customHeight="1">
      <c r="A54" s="32" t="s">
        <v>115</v>
      </c>
      <c r="B54" s="186" t="s">
        <v>126</v>
      </c>
      <c r="C54" s="131">
        <v>1</v>
      </c>
      <c r="D54" s="137">
        <v>60.55</v>
      </c>
      <c r="E54" s="133">
        <v>500</v>
      </c>
      <c r="F54" s="133">
        <f t="shared" si="1"/>
        <v>30275</v>
      </c>
      <c r="G54" s="145"/>
      <c r="H54" s="155">
        <f t="shared" si="2"/>
        <v>30275</v>
      </c>
      <c r="I54" s="149">
        <v>2</v>
      </c>
      <c r="J54" s="93" t="s">
        <v>718</v>
      </c>
      <c r="K54" s="93" t="s">
        <v>715</v>
      </c>
      <c r="L54" s="93" t="s">
        <v>716</v>
      </c>
      <c r="M54" s="80">
        <v>2</v>
      </c>
      <c r="N54" s="80">
        <v>1880</v>
      </c>
      <c r="O54" s="80"/>
      <c r="P54" s="80"/>
      <c r="Q54" s="80"/>
      <c r="R54" s="80"/>
      <c r="S54" s="80"/>
      <c r="T54" s="80"/>
      <c r="U54" s="86" t="s">
        <v>713</v>
      </c>
      <c r="V54" s="98" t="s">
        <v>713</v>
      </c>
      <c r="W54" s="97">
        <v>40161</v>
      </c>
      <c r="X54" s="96" t="s">
        <v>762</v>
      </c>
      <c r="Y54" s="80" t="s">
        <v>713</v>
      </c>
      <c r="Z54" s="96" t="s">
        <v>973</v>
      </c>
      <c r="AA54" s="80" t="s">
        <v>713</v>
      </c>
      <c r="AB54" s="96" t="s">
        <v>713</v>
      </c>
      <c r="AC54" s="86" t="s">
        <v>713</v>
      </c>
      <c r="AD54" s="86" t="s">
        <v>713</v>
      </c>
      <c r="AE54" s="86" t="s">
        <v>713</v>
      </c>
      <c r="AF54" s="81">
        <v>2</v>
      </c>
      <c r="AG54" s="81"/>
      <c r="AH54" s="86" t="s">
        <v>713</v>
      </c>
      <c r="AI54" s="87" t="s">
        <v>979</v>
      </c>
      <c r="AJ54" s="91"/>
      <c r="AK54" s="175"/>
      <c r="AL54" s="65" t="s">
        <v>780</v>
      </c>
      <c r="AM54" s="86" t="s">
        <v>713</v>
      </c>
      <c r="AN54" s="86" t="s">
        <v>713</v>
      </c>
    </row>
    <row r="55" spans="1:40" ht="15.75" customHeight="1">
      <c r="A55" s="32" t="s">
        <v>117</v>
      </c>
      <c r="B55" s="186" t="s">
        <v>128</v>
      </c>
      <c r="C55" s="131">
        <v>1</v>
      </c>
      <c r="D55" s="137">
        <v>177.14</v>
      </c>
      <c r="E55" s="133">
        <v>500</v>
      </c>
      <c r="F55" s="133">
        <f t="shared" si="1"/>
        <v>88570</v>
      </c>
      <c r="G55" s="145"/>
      <c r="H55" s="155">
        <f t="shared" si="2"/>
        <v>88570</v>
      </c>
      <c r="I55" s="149">
        <v>3</v>
      </c>
      <c r="J55" s="93" t="s">
        <v>718</v>
      </c>
      <c r="K55" s="93" t="s">
        <v>715</v>
      </c>
      <c r="L55" s="99" t="s">
        <v>716</v>
      </c>
      <c r="M55" s="80">
        <v>2</v>
      </c>
      <c r="N55" s="80">
        <v>1880</v>
      </c>
      <c r="O55" s="80"/>
      <c r="P55" s="80"/>
      <c r="Q55" s="80"/>
      <c r="R55" s="80"/>
      <c r="S55" s="80"/>
      <c r="T55" s="80"/>
      <c r="U55" s="86" t="s">
        <v>713</v>
      </c>
      <c r="V55" s="98" t="s">
        <v>713</v>
      </c>
      <c r="W55" s="97">
        <v>40161</v>
      </c>
      <c r="X55" s="96" t="s">
        <v>762</v>
      </c>
      <c r="Y55" s="96" t="s">
        <v>713</v>
      </c>
      <c r="Z55" s="96" t="s">
        <v>974</v>
      </c>
      <c r="AA55" s="80" t="s">
        <v>713</v>
      </c>
      <c r="AB55" s="96" t="s">
        <v>713</v>
      </c>
      <c r="AC55" s="86" t="s">
        <v>713</v>
      </c>
      <c r="AD55" s="86" t="s">
        <v>713</v>
      </c>
      <c r="AE55" s="86" t="s">
        <v>713</v>
      </c>
      <c r="AF55" s="81">
        <v>6</v>
      </c>
      <c r="AG55" s="81"/>
      <c r="AH55" s="86" t="s">
        <v>713</v>
      </c>
      <c r="AI55" s="87" t="s">
        <v>979</v>
      </c>
      <c r="AJ55" s="91"/>
      <c r="AK55" s="175"/>
      <c r="AL55" s="65" t="s">
        <v>780</v>
      </c>
      <c r="AM55" s="86" t="s">
        <v>713</v>
      </c>
      <c r="AN55" s="86" t="s">
        <v>713</v>
      </c>
    </row>
    <row r="56" spans="1:40" ht="15.75" customHeight="1">
      <c r="A56" s="32" t="s">
        <v>119</v>
      </c>
      <c r="B56" s="186" t="s">
        <v>130</v>
      </c>
      <c r="C56" s="131">
        <v>1</v>
      </c>
      <c r="D56" s="137">
        <v>245.47</v>
      </c>
      <c r="E56" s="133">
        <v>500</v>
      </c>
      <c r="F56" s="133">
        <f t="shared" si="1"/>
        <v>122735</v>
      </c>
      <c r="G56" s="145"/>
      <c r="H56" s="155">
        <f t="shared" si="2"/>
        <v>122735</v>
      </c>
      <c r="I56" s="149">
        <v>2</v>
      </c>
      <c r="J56" s="93" t="s">
        <v>718</v>
      </c>
      <c r="K56" s="93" t="s">
        <v>715</v>
      </c>
      <c r="L56" s="93" t="s">
        <v>716</v>
      </c>
      <c r="M56" s="93">
        <v>2</v>
      </c>
      <c r="N56" s="80">
        <v>1900</v>
      </c>
      <c r="O56" s="80"/>
      <c r="P56" s="80"/>
      <c r="Q56" s="80"/>
      <c r="R56" s="80"/>
      <c r="S56" s="80"/>
      <c r="T56" s="80"/>
      <c r="U56" s="86" t="s">
        <v>713</v>
      </c>
      <c r="V56" s="98" t="s">
        <v>713</v>
      </c>
      <c r="W56" s="97">
        <v>40161</v>
      </c>
      <c r="X56" s="96" t="s">
        <v>762</v>
      </c>
      <c r="Y56" s="80" t="s">
        <v>713</v>
      </c>
      <c r="Z56" s="96" t="s">
        <v>973</v>
      </c>
      <c r="AA56" s="86" t="s">
        <v>713</v>
      </c>
      <c r="AB56" s="96" t="s">
        <v>713</v>
      </c>
      <c r="AC56" s="86" t="s">
        <v>713</v>
      </c>
      <c r="AD56" s="86" t="s">
        <v>713</v>
      </c>
      <c r="AE56" s="86" t="s">
        <v>713</v>
      </c>
      <c r="AF56" s="81">
        <v>6</v>
      </c>
      <c r="AG56" s="81"/>
      <c r="AH56" s="86" t="s">
        <v>713</v>
      </c>
      <c r="AI56" s="87" t="s">
        <v>979</v>
      </c>
      <c r="AJ56" s="91"/>
      <c r="AK56" s="175"/>
      <c r="AL56" s="65" t="s">
        <v>780</v>
      </c>
      <c r="AM56" s="86" t="s">
        <v>713</v>
      </c>
      <c r="AN56" s="86" t="s">
        <v>713</v>
      </c>
    </row>
    <row r="57" spans="1:40" ht="15.75" customHeight="1">
      <c r="A57" s="32" t="s">
        <v>121</v>
      </c>
      <c r="B57" s="186" t="s">
        <v>132</v>
      </c>
      <c r="C57" s="131">
        <v>1</v>
      </c>
      <c r="D57" s="137">
        <v>750.1</v>
      </c>
      <c r="E57" s="133">
        <v>500</v>
      </c>
      <c r="F57" s="133">
        <f t="shared" si="1"/>
        <v>375050</v>
      </c>
      <c r="G57" s="145"/>
      <c r="H57" s="155">
        <f t="shared" si="2"/>
        <v>375050</v>
      </c>
      <c r="I57" s="149">
        <v>5</v>
      </c>
      <c r="J57" s="93" t="s">
        <v>726</v>
      </c>
      <c r="K57" s="93" t="s">
        <v>715</v>
      </c>
      <c r="L57" s="93" t="s">
        <v>739</v>
      </c>
      <c r="M57" s="93">
        <v>2</v>
      </c>
      <c r="N57" s="80"/>
      <c r="O57" s="80">
        <v>1912</v>
      </c>
      <c r="P57" s="80"/>
      <c r="Q57" s="80"/>
      <c r="R57" s="80"/>
      <c r="S57" s="80"/>
      <c r="T57" s="80"/>
      <c r="U57" s="86" t="s">
        <v>713</v>
      </c>
      <c r="V57" s="80" t="s">
        <v>762</v>
      </c>
      <c r="W57" s="80" t="s">
        <v>768</v>
      </c>
      <c r="X57" s="80" t="s">
        <v>762</v>
      </c>
      <c r="Y57" s="80" t="s">
        <v>713</v>
      </c>
      <c r="Z57" s="80" t="s">
        <v>788</v>
      </c>
      <c r="AA57" s="86" t="s">
        <v>713</v>
      </c>
      <c r="AB57" s="80" t="s">
        <v>762</v>
      </c>
      <c r="AC57" s="86" t="s">
        <v>713</v>
      </c>
      <c r="AD57" s="86" t="s">
        <v>713</v>
      </c>
      <c r="AE57" s="86" t="s">
        <v>713</v>
      </c>
      <c r="AF57" s="81">
        <v>9</v>
      </c>
      <c r="AG57" s="81">
        <v>1</v>
      </c>
      <c r="AH57" s="86" t="s">
        <v>713</v>
      </c>
      <c r="AI57" s="87" t="s">
        <v>979</v>
      </c>
      <c r="AJ57" s="91" t="s">
        <v>823</v>
      </c>
      <c r="AK57" s="175">
        <f>19300+8000</f>
        <v>27300</v>
      </c>
      <c r="AL57" s="65" t="s">
        <v>780</v>
      </c>
      <c r="AM57" s="86" t="s">
        <v>713</v>
      </c>
      <c r="AN57" s="86" t="s">
        <v>713</v>
      </c>
    </row>
    <row r="58" spans="1:40" ht="15.75" customHeight="1">
      <c r="A58" s="32" t="s">
        <v>123</v>
      </c>
      <c r="B58" s="186" t="s">
        <v>134</v>
      </c>
      <c r="C58" s="131">
        <v>1</v>
      </c>
      <c r="D58" s="137">
        <v>54.77</v>
      </c>
      <c r="E58" s="133">
        <v>500</v>
      </c>
      <c r="F58" s="133">
        <f t="shared" si="1"/>
        <v>27385</v>
      </c>
      <c r="G58" s="145"/>
      <c r="H58" s="155">
        <f t="shared" si="2"/>
        <v>27385</v>
      </c>
      <c r="I58" s="149">
        <v>1</v>
      </c>
      <c r="J58" s="93" t="s">
        <v>714</v>
      </c>
      <c r="K58" s="93" t="s">
        <v>715</v>
      </c>
      <c r="L58" s="93" t="s">
        <v>716</v>
      </c>
      <c r="M58" s="93">
        <v>2</v>
      </c>
      <c r="N58" s="80"/>
      <c r="O58" s="80">
        <v>1930</v>
      </c>
      <c r="P58" s="80"/>
      <c r="Q58" s="80"/>
      <c r="R58" s="80"/>
      <c r="S58" s="80"/>
      <c r="T58" s="80"/>
      <c r="U58" s="86" t="s">
        <v>713</v>
      </c>
      <c r="V58" s="80" t="s">
        <v>713</v>
      </c>
      <c r="W58" s="80" t="s">
        <v>768</v>
      </c>
      <c r="X58" s="80" t="s">
        <v>762</v>
      </c>
      <c r="Y58" s="80" t="s">
        <v>713</v>
      </c>
      <c r="Z58" s="80" t="s">
        <v>795</v>
      </c>
      <c r="AA58" s="86" t="s">
        <v>713</v>
      </c>
      <c r="AB58" s="80" t="s">
        <v>762</v>
      </c>
      <c r="AC58" s="86" t="s">
        <v>713</v>
      </c>
      <c r="AD58" s="86" t="s">
        <v>713</v>
      </c>
      <c r="AE58" s="86" t="s">
        <v>713</v>
      </c>
      <c r="AF58" s="81">
        <v>1</v>
      </c>
      <c r="AG58" s="81"/>
      <c r="AH58" s="86" t="s">
        <v>713</v>
      </c>
      <c r="AI58" s="87" t="s">
        <v>979</v>
      </c>
      <c r="AJ58" s="91"/>
      <c r="AK58" s="175"/>
      <c r="AL58" s="65" t="s">
        <v>777</v>
      </c>
      <c r="AM58" s="86" t="s">
        <v>713</v>
      </c>
      <c r="AN58" s="86" t="s">
        <v>713</v>
      </c>
    </row>
    <row r="59" spans="1:40" ht="15.75" customHeight="1">
      <c r="A59" s="32" t="s">
        <v>125</v>
      </c>
      <c r="B59" s="186" t="s">
        <v>137</v>
      </c>
      <c r="C59" s="131">
        <v>1</v>
      </c>
      <c r="D59" s="137">
        <v>81.26</v>
      </c>
      <c r="E59" s="133">
        <v>500</v>
      </c>
      <c r="F59" s="133">
        <f t="shared" si="1"/>
        <v>40630</v>
      </c>
      <c r="G59" s="145"/>
      <c r="H59" s="155">
        <f t="shared" si="2"/>
        <v>40630</v>
      </c>
      <c r="I59" s="149">
        <v>2</v>
      </c>
      <c r="J59" s="93" t="s">
        <v>714</v>
      </c>
      <c r="K59" s="93" t="s">
        <v>715</v>
      </c>
      <c r="L59" s="93" t="s">
        <v>722</v>
      </c>
      <c r="M59" s="93">
        <v>1</v>
      </c>
      <c r="N59" s="80">
        <v>1890</v>
      </c>
      <c r="O59" s="80"/>
      <c r="P59" s="80"/>
      <c r="Q59" s="80"/>
      <c r="R59" s="80"/>
      <c r="S59" s="80"/>
      <c r="T59" s="80"/>
      <c r="U59" s="86" t="s">
        <v>713</v>
      </c>
      <c r="V59" s="80" t="s">
        <v>713</v>
      </c>
      <c r="W59" s="80" t="s">
        <v>767</v>
      </c>
      <c r="X59" s="80" t="s">
        <v>762</v>
      </c>
      <c r="Y59" s="80" t="s">
        <v>776</v>
      </c>
      <c r="Z59" s="80">
        <v>2010</v>
      </c>
      <c r="AA59" s="80" t="s">
        <v>713</v>
      </c>
      <c r="AB59" s="80" t="s">
        <v>762</v>
      </c>
      <c r="AC59" s="86" t="s">
        <v>713</v>
      </c>
      <c r="AD59" s="86" t="s">
        <v>713</v>
      </c>
      <c r="AE59" s="86" t="s">
        <v>713</v>
      </c>
      <c r="AF59" s="81">
        <v>2</v>
      </c>
      <c r="AG59" s="81"/>
      <c r="AH59" s="86" t="s">
        <v>713</v>
      </c>
      <c r="AI59" s="87" t="s">
        <v>979</v>
      </c>
      <c r="AJ59" s="91" t="s">
        <v>901</v>
      </c>
      <c r="AK59" s="175">
        <f>8000+10500</f>
        <v>18500</v>
      </c>
      <c r="AL59" s="65" t="s">
        <v>778</v>
      </c>
      <c r="AM59" s="86" t="s">
        <v>713</v>
      </c>
      <c r="AN59" s="86" t="s">
        <v>713</v>
      </c>
    </row>
    <row r="60" spans="1:40" ht="15.75" customHeight="1">
      <c r="A60" s="32" t="s">
        <v>127</v>
      </c>
      <c r="B60" s="186" t="s">
        <v>139</v>
      </c>
      <c r="C60" s="131">
        <v>1</v>
      </c>
      <c r="D60" s="137">
        <v>620.98</v>
      </c>
      <c r="E60" s="133">
        <v>500</v>
      </c>
      <c r="F60" s="133">
        <f t="shared" si="1"/>
        <v>310490</v>
      </c>
      <c r="G60" s="145"/>
      <c r="H60" s="155">
        <f t="shared" si="2"/>
        <v>310490</v>
      </c>
      <c r="I60" s="149">
        <v>2</v>
      </c>
      <c r="J60" s="93" t="s">
        <v>714</v>
      </c>
      <c r="K60" s="93" t="s">
        <v>715</v>
      </c>
      <c r="L60" s="93" t="s">
        <v>716</v>
      </c>
      <c r="M60" s="80">
        <v>2</v>
      </c>
      <c r="N60" s="80">
        <v>1894</v>
      </c>
      <c r="O60" s="80"/>
      <c r="P60" s="80"/>
      <c r="Q60" s="80"/>
      <c r="R60" s="80"/>
      <c r="S60" s="80"/>
      <c r="T60" s="80"/>
      <c r="U60" s="86" t="s">
        <v>713</v>
      </c>
      <c r="V60" s="96" t="s">
        <v>713</v>
      </c>
      <c r="W60" s="97">
        <v>40234</v>
      </c>
      <c r="X60" s="96" t="s">
        <v>762</v>
      </c>
      <c r="Y60" s="96" t="s">
        <v>713</v>
      </c>
      <c r="Z60" s="96" t="s">
        <v>975</v>
      </c>
      <c r="AA60" s="80" t="s">
        <v>713</v>
      </c>
      <c r="AB60" s="80" t="s">
        <v>762</v>
      </c>
      <c r="AC60" s="86" t="s">
        <v>713</v>
      </c>
      <c r="AD60" s="86" t="s">
        <v>713</v>
      </c>
      <c r="AE60" s="86" t="s">
        <v>713</v>
      </c>
      <c r="AF60" s="81">
        <v>3</v>
      </c>
      <c r="AG60" s="81">
        <v>3</v>
      </c>
      <c r="AH60" s="86" t="s">
        <v>713</v>
      </c>
      <c r="AI60" s="87" t="s">
        <v>979</v>
      </c>
      <c r="AJ60" s="91" t="s">
        <v>778</v>
      </c>
      <c r="AK60" s="175">
        <v>9000</v>
      </c>
      <c r="AL60" s="65" t="s">
        <v>778</v>
      </c>
      <c r="AM60" s="86" t="s">
        <v>713</v>
      </c>
      <c r="AN60" s="86" t="s">
        <v>713</v>
      </c>
    </row>
    <row r="61" spans="1:40" ht="15.75" customHeight="1">
      <c r="A61" s="32" t="s">
        <v>129</v>
      </c>
      <c r="B61" s="186" t="s">
        <v>141</v>
      </c>
      <c r="C61" s="131">
        <v>1</v>
      </c>
      <c r="D61" s="137">
        <v>80.8</v>
      </c>
      <c r="E61" s="133">
        <v>500</v>
      </c>
      <c r="F61" s="133">
        <f t="shared" si="1"/>
        <v>40400</v>
      </c>
      <c r="G61" s="145"/>
      <c r="H61" s="155">
        <f t="shared" si="2"/>
        <v>40400</v>
      </c>
      <c r="I61" s="149">
        <v>2</v>
      </c>
      <c r="J61" s="93" t="s">
        <v>714</v>
      </c>
      <c r="K61" s="93" t="s">
        <v>715</v>
      </c>
      <c r="L61" s="93" t="s">
        <v>723</v>
      </c>
      <c r="M61" s="80">
        <v>1</v>
      </c>
      <c r="N61" s="80">
        <v>1890</v>
      </c>
      <c r="O61" s="80"/>
      <c r="P61" s="80"/>
      <c r="Q61" s="80"/>
      <c r="R61" s="80"/>
      <c r="S61" s="80"/>
      <c r="T61" s="80"/>
      <c r="U61" s="86" t="s">
        <v>713</v>
      </c>
      <c r="V61" s="80" t="s">
        <v>713</v>
      </c>
      <c r="W61" s="80" t="s">
        <v>767</v>
      </c>
      <c r="X61" s="80" t="s">
        <v>762</v>
      </c>
      <c r="Y61" s="80" t="s">
        <v>713</v>
      </c>
      <c r="Z61" s="80" t="s">
        <v>795</v>
      </c>
      <c r="AA61" s="80" t="s">
        <v>713</v>
      </c>
      <c r="AB61" s="80" t="s">
        <v>713</v>
      </c>
      <c r="AC61" s="86" t="s">
        <v>713</v>
      </c>
      <c r="AD61" s="86" t="s">
        <v>713</v>
      </c>
      <c r="AE61" s="86" t="s">
        <v>713</v>
      </c>
      <c r="AF61" s="81">
        <v>2</v>
      </c>
      <c r="AG61" s="81">
        <v>4</v>
      </c>
      <c r="AH61" s="86" t="s">
        <v>713</v>
      </c>
      <c r="AI61" s="87" t="s">
        <v>979</v>
      </c>
      <c r="AJ61" s="91" t="s">
        <v>828</v>
      </c>
      <c r="AK61" s="175">
        <v>4300</v>
      </c>
      <c r="AL61" s="65" t="s">
        <v>780</v>
      </c>
      <c r="AM61" s="86" t="s">
        <v>713</v>
      </c>
      <c r="AN61" s="86" t="s">
        <v>713</v>
      </c>
    </row>
    <row r="62" spans="1:40" ht="15.75" customHeight="1">
      <c r="A62" s="32" t="s">
        <v>131</v>
      </c>
      <c r="B62" s="186" t="s">
        <v>143</v>
      </c>
      <c r="C62" s="131">
        <v>2</v>
      </c>
      <c r="D62" s="137">
        <v>119.62</v>
      </c>
      <c r="E62" s="133">
        <v>500</v>
      </c>
      <c r="F62" s="133">
        <f t="shared" si="1"/>
        <v>59810</v>
      </c>
      <c r="G62" s="145"/>
      <c r="H62" s="155">
        <f t="shared" si="2"/>
        <v>59810</v>
      </c>
      <c r="I62" s="149">
        <v>3</v>
      </c>
      <c r="J62" s="93" t="s">
        <v>714</v>
      </c>
      <c r="K62" s="93" t="s">
        <v>715</v>
      </c>
      <c r="L62" s="93" t="s">
        <v>723</v>
      </c>
      <c r="M62" s="80">
        <v>1</v>
      </c>
      <c r="N62" s="80">
        <v>1890</v>
      </c>
      <c r="O62" s="80"/>
      <c r="P62" s="80"/>
      <c r="Q62" s="80"/>
      <c r="R62" s="80"/>
      <c r="S62" s="80"/>
      <c r="T62" s="80"/>
      <c r="U62" s="86" t="s">
        <v>713</v>
      </c>
      <c r="V62" s="96" t="s">
        <v>762</v>
      </c>
      <c r="W62" s="97">
        <v>40234</v>
      </c>
      <c r="X62" s="96" t="s">
        <v>762</v>
      </c>
      <c r="Y62" s="96"/>
      <c r="Z62" s="96"/>
      <c r="AA62" s="80" t="s">
        <v>713</v>
      </c>
      <c r="AB62" s="96" t="s">
        <v>713</v>
      </c>
      <c r="AC62" s="86" t="s">
        <v>713</v>
      </c>
      <c r="AD62" s="86" t="s">
        <v>713</v>
      </c>
      <c r="AE62" s="86" t="s">
        <v>713</v>
      </c>
      <c r="AF62" s="81">
        <v>2</v>
      </c>
      <c r="AG62" s="81">
        <v>1</v>
      </c>
      <c r="AH62" s="86" t="s">
        <v>713</v>
      </c>
      <c r="AI62" s="87" t="s">
        <v>979</v>
      </c>
      <c r="AJ62" s="91" t="s">
        <v>797</v>
      </c>
      <c r="AK62" s="175">
        <v>12300</v>
      </c>
      <c r="AL62" s="65" t="s">
        <v>780</v>
      </c>
      <c r="AM62" s="86" t="s">
        <v>713</v>
      </c>
      <c r="AN62" s="86" t="s">
        <v>713</v>
      </c>
    </row>
    <row r="63" spans="1:40" ht="15.75" customHeight="1">
      <c r="A63" s="32" t="s">
        <v>133</v>
      </c>
      <c r="B63" s="186" t="s">
        <v>145</v>
      </c>
      <c r="C63" s="131">
        <v>1</v>
      </c>
      <c r="D63" s="357">
        <v>565.37</v>
      </c>
      <c r="E63" s="133">
        <v>500</v>
      </c>
      <c r="F63" s="133">
        <f t="shared" si="1"/>
        <v>282685</v>
      </c>
      <c r="G63" s="145"/>
      <c r="H63" s="155">
        <f t="shared" si="2"/>
        <v>282685</v>
      </c>
      <c r="I63" s="149">
        <v>4</v>
      </c>
      <c r="J63" s="93" t="s">
        <v>717</v>
      </c>
      <c r="K63" s="93" t="s">
        <v>715</v>
      </c>
      <c r="L63" s="93" t="s">
        <v>723</v>
      </c>
      <c r="M63" s="80">
        <v>1</v>
      </c>
      <c r="N63" s="80">
        <v>1890</v>
      </c>
      <c r="O63" s="80"/>
      <c r="P63" s="80"/>
      <c r="Q63" s="80"/>
      <c r="R63" s="80"/>
      <c r="S63" s="80"/>
      <c r="T63" s="80"/>
      <c r="U63" s="86" t="s">
        <v>713</v>
      </c>
      <c r="V63" s="96" t="s">
        <v>762</v>
      </c>
      <c r="W63" s="97">
        <v>40234</v>
      </c>
      <c r="X63" s="96" t="s">
        <v>762</v>
      </c>
      <c r="Y63" s="96" t="s">
        <v>713</v>
      </c>
      <c r="Z63" s="96" t="s">
        <v>976</v>
      </c>
      <c r="AA63" s="80" t="s">
        <v>713</v>
      </c>
      <c r="AB63" s="96" t="s">
        <v>762</v>
      </c>
      <c r="AC63" s="86" t="s">
        <v>713</v>
      </c>
      <c r="AD63" s="86" t="s">
        <v>713</v>
      </c>
      <c r="AE63" s="86" t="s">
        <v>713</v>
      </c>
      <c r="AF63" s="81">
        <v>8</v>
      </c>
      <c r="AG63" s="81"/>
      <c r="AH63" s="86" t="s">
        <v>713</v>
      </c>
      <c r="AI63" s="87" t="s">
        <v>979</v>
      </c>
      <c r="AJ63" s="91"/>
      <c r="AK63" s="175"/>
      <c r="AL63" s="65" t="s">
        <v>780</v>
      </c>
      <c r="AM63" s="86" t="s">
        <v>713</v>
      </c>
      <c r="AN63" s="86" t="s">
        <v>713</v>
      </c>
    </row>
    <row r="64" spans="1:40" ht="15.75" customHeight="1">
      <c r="A64" s="32" t="s">
        <v>135</v>
      </c>
      <c r="B64" s="186" t="s">
        <v>147</v>
      </c>
      <c r="C64" s="131">
        <v>1</v>
      </c>
      <c r="D64" s="137">
        <v>492.25</v>
      </c>
      <c r="E64" s="133">
        <v>500</v>
      </c>
      <c r="F64" s="133">
        <f t="shared" si="1"/>
        <v>246125</v>
      </c>
      <c r="G64" s="145"/>
      <c r="H64" s="155">
        <f t="shared" si="2"/>
        <v>246125</v>
      </c>
      <c r="I64" s="149">
        <v>3</v>
      </c>
      <c r="J64" s="93" t="s">
        <v>714</v>
      </c>
      <c r="K64" s="93" t="s">
        <v>715</v>
      </c>
      <c r="L64" s="93" t="s">
        <v>723</v>
      </c>
      <c r="M64" s="80">
        <v>1</v>
      </c>
      <c r="N64" s="80">
        <v>1890</v>
      </c>
      <c r="O64" s="80"/>
      <c r="P64" s="80"/>
      <c r="Q64" s="80"/>
      <c r="R64" s="80"/>
      <c r="S64" s="80"/>
      <c r="T64" s="80"/>
      <c r="U64" s="86" t="s">
        <v>713</v>
      </c>
      <c r="V64" s="96" t="s">
        <v>713</v>
      </c>
      <c r="W64" s="97">
        <v>40234</v>
      </c>
      <c r="X64" s="96" t="s">
        <v>762</v>
      </c>
      <c r="Y64" s="96" t="s">
        <v>713</v>
      </c>
      <c r="Z64" s="96" t="s">
        <v>977</v>
      </c>
      <c r="AA64" s="80" t="s">
        <v>713</v>
      </c>
      <c r="AB64" s="96" t="s">
        <v>762</v>
      </c>
      <c r="AC64" s="86" t="s">
        <v>713</v>
      </c>
      <c r="AD64" s="86" t="s">
        <v>713</v>
      </c>
      <c r="AE64" s="86" t="s">
        <v>713</v>
      </c>
      <c r="AF64" s="81">
        <v>5</v>
      </c>
      <c r="AG64" s="81">
        <v>1</v>
      </c>
      <c r="AH64" s="86" t="s">
        <v>713</v>
      </c>
      <c r="AI64" s="87" t="s">
        <v>979</v>
      </c>
      <c r="AJ64" s="81" t="s">
        <v>897</v>
      </c>
      <c r="AK64" s="176">
        <v>9000</v>
      </c>
      <c r="AL64" s="65" t="s">
        <v>780</v>
      </c>
      <c r="AM64" s="86" t="s">
        <v>713</v>
      </c>
      <c r="AN64" s="86" t="s">
        <v>713</v>
      </c>
    </row>
    <row r="65" spans="1:40" ht="15.75" customHeight="1">
      <c r="A65" s="32" t="s">
        <v>136</v>
      </c>
      <c r="B65" s="186" t="s">
        <v>149</v>
      </c>
      <c r="C65" s="131">
        <v>1</v>
      </c>
      <c r="D65" s="137">
        <v>462.16</v>
      </c>
      <c r="E65" s="133">
        <v>500</v>
      </c>
      <c r="F65" s="133">
        <f t="shared" si="1"/>
        <v>231080</v>
      </c>
      <c r="G65" s="145"/>
      <c r="H65" s="155">
        <f t="shared" si="2"/>
        <v>231080</v>
      </c>
      <c r="I65" s="149">
        <v>4</v>
      </c>
      <c r="J65" s="93" t="s">
        <v>714</v>
      </c>
      <c r="K65" s="93" t="s">
        <v>715</v>
      </c>
      <c r="L65" s="93" t="s">
        <v>723</v>
      </c>
      <c r="M65" s="80">
        <v>1</v>
      </c>
      <c r="N65" s="80">
        <v>1890</v>
      </c>
      <c r="O65" s="80"/>
      <c r="P65" s="80"/>
      <c r="Q65" s="80"/>
      <c r="R65" s="80"/>
      <c r="S65" s="80"/>
      <c r="T65" s="80"/>
      <c r="U65" s="86" t="s">
        <v>713</v>
      </c>
      <c r="V65" s="80" t="s">
        <v>762</v>
      </c>
      <c r="W65" s="80" t="s">
        <v>688</v>
      </c>
      <c r="X65" s="80" t="s">
        <v>762</v>
      </c>
      <c r="Y65" s="80" t="s">
        <v>713</v>
      </c>
      <c r="Z65" s="80">
        <v>2009</v>
      </c>
      <c r="AA65" s="80" t="s">
        <v>713</v>
      </c>
      <c r="AB65" s="80" t="s">
        <v>762</v>
      </c>
      <c r="AC65" s="86" t="s">
        <v>713</v>
      </c>
      <c r="AD65" s="86" t="s">
        <v>713</v>
      </c>
      <c r="AE65" s="86" t="s">
        <v>713</v>
      </c>
      <c r="AF65" s="81">
        <v>4</v>
      </c>
      <c r="AG65" s="81">
        <v>2</v>
      </c>
      <c r="AH65" s="86" t="s">
        <v>713</v>
      </c>
      <c r="AI65" s="87" t="s">
        <v>979</v>
      </c>
      <c r="AJ65" s="91" t="s">
        <v>902</v>
      </c>
      <c r="AK65" s="175">
        <f>11700+41100</f>
        <v>52800</v>
      </c>
      <c r="AL65" s="65" t="s">
        <v>780</v>
      </c>
      <c r="AM65" s="86" t="s">
        <v>713</v>
      </c>
      <c r="AN65" s="86" t="s">
        <v>713</v>
      </c>
    </row>
    <row r="66" spans="1:40" ht="15.75" customHeight="1">
      <c r="A66" s="32" t="s">
        <v>138</v>
      </c>
      <c r="B66" s="187" t="s">
        <v>151</v>
      </c>
      <c r="C66" s="131">
        <v>2</v>
      </c>
      <c r="D66" s="137">
        <v>955.33</v>
      </c>
      <c r="E66" s="133">
        <v>500</v>
      </c>
      <c r="F66" s="133">
        <f t="shared" si="1"/>
        <v>477665</v>
      </c>
      <c r="G66" s="145"/>
      <c r="H66" s="155">
        <f t="shared" si="2"/>
        <v>477665</v>
      </c>
      <c r="I66" s="149">
        <v>6</v>
      </c>
      <c r="J66" s="93" t="s">
        <v>714</v>
      </c>
      <c r="K66" s="93" t="s">
        <v>715</v>
      </c>
      <c r="L66" s="93" t="s">
        <v>716</v>
      </c>
      <c r="M66" s="80">
        <v>2</v>
      </c>
      <c r="N66" s="80"/>
      <c r="O66" s="80">
        <v>1910</v>
      </c>
      <c r="P66" s="80"/>
      <c r="Q66" s="80"/>
      <c r="R66" s="80"/>
      <c r="S66" s="80"/>
      <c r="T66" s="80"/>
      <c r="U66" s="86" t="s">
        <v>713</v>
      </c>
      <c r="V66" s="80" t="s">
        <v>762</v>
      </c>
      <c r="W66" s="80" t="s">
        <v>767</v>
      </c>
      <c r="X66" s="80" t="s">
        <v>762</v>
      </c>
      <c r="Y66" s="80" t="s">
        <v>713</v>
      </c>
      <c r="Z66" s="80">
        <v>2009</v>
      </c>
      <c r="AA66" s="80" t="s">
        <v>713</v>
      </c>
      <c r="AB66" s="80" t="s">
        <v>762</v>
      </c>
      <c r="AC66" s="86" t="s">
        <v>713</v>
      </c>
      <c r="AD66" s="86" t="s">
        <v>713</v>
      </c>
      <c r="AE66" s="86" t="s">
        <v>713</v>
      </c>
      <c r="AF66" s="81">
        <v>12</v>
      </c>
      <c r="AG66" s="81">
        <v>2</v>
      </c>
      <c r="AH66" s="86" t="s">
        <v>713</v>
      </c>
      <c r="AI66" s="87" t="s">
        <v>979</v>
      </c>
      <c r="AJ66" s="91" t="s">
        <v>903</v>
      </c>
      <c r="AK66" s="175">
        <f>90000+8900+23800</f>
        <v>122700</v>
      </c>
      <c r="AL66" s="65" t="s">
        <v>780</v>
      </c>
      <c r="AM66" s="86" t="s">
        <v>713</v>
      </c>
      <c r="AN66" s="86" t="s">
        <v>713</v>
      </c>
    </row>
    <row r="67" spans="1:40" ht="15.75" customHeight="1">
      <c r="A67" s="32" t="s">
        <v>140</v>
      </c>
      <c r="B67" s="186" t="s">
        <v>153</v>
      </c>
      <c r="C67" s="131">
        <v>1</v>
      </c>
      <c r="D67" s="137">
        <v>233.67</v>
      </c>
      <c r="E67" s="133">
        <v>500</v>
      </c>
      <c r="F67" s="133">
        <f t="shared" si="1"/>
        <v>116835</v>
      </c>
      <c r="G67" s="145"/>
      <c r="H67" s="155">
        <f t="shared" si="2"/>
        <v>116835</v>
      </c>
      <c r="I67" s="149">
        <v>2</v>
      </c>
      <c r="J67" s="93" t="s">
        <v>718</v>
      </c>
      <c r="K67" s="93" t="s">
        <v>715</v>
      </c>
      <c r="L67" s="93" t="s">
        <v>716</v>
      </c>
      <c r="M67" s="80">
        <v>2</v>
      </c>
      <c r="N67" s="80"/>
      <c r="O67" s="80">
        <v>1910</v>
      </c>
      <c r="P67" s="80"/>
      <c r="Q67" s="80"/>
      <c r="R67" s="80"/>
      <c r="S67" s="80"/>
      <c r="T67" s="80"/>
      <c r="U67" s="86" t="s">
        <v>713</v>
      </c>
      <c r="V67" s="80" t="s">
        <v>713</v>
      </c>
      <c r="W67" s="80" t="s">
        <v>767</v>
      </c>
      <c r="X67" s="80" t="s">
        <v>762</v>
      </c>
      <c r="Y67" s="80" t="s">
        <v>713</v>
      </c>
      <c r="Z67" s="80">
        <v>2009</v>
      </c>
      <c r="AA67" s="80" t="s">
        <v>713</v>
      </c>
      <c r="AB67" s="80" t="s">
        <v>762</v>
      </c>
      <c r="AC67" s="86" t="s">
        <v>713</v>
      </c>
      <c r="AD67" s="86" t="s">
        <v>713</v>
      </c>
      <c r="AE67" s="86" t="s">
        <v>713</v>
      </c>
      <c r="AF67" s="81">
        <v>2</v>
      </c>
      <c r="AG67" s="81">
        <v>2</v>
      </c>
      <c r="AH67" s="86" t="s">
        <v>713</v>
      </c>
      <c r="AI67" s="87" t="s">
        <v>979</v>
      </c>
      <c r="AJ67" s="91"/>
      <c r="AK67" s="175"/>
      <c r="AL67" s="65" t="s">
        <v>780</v>
      </c>
      <c r="AM67" s="86" t="s">
        <v>713</v>
      </c>
      <c r="AN67" s="86" t="s">
        <v>713</v>
      </c>
    </row>
    <row r="68" spans="1:40" ht="15.75" customHeight="1">
      <c r="A68" s="32" t="s">
        <v>142</v>
      </c>
      <c r="B68" s="186" t="s">
        <v>155</v>
      </c>
      <c r="C68" s="131">
        <v>1</v>
      </c>
      <c r="D68" s="137">
        <v>1990.89</v>
      </c>
      <c r="E68" s="133"/>
      <c r="F68" s="133"/>
      <c r="G68" s="145">
        <v>580892.76</v>
      </c>
      <c r="H68" s="155">
        <f t="shared" si="2"/>
        <v>-580892.76</v>
      </c>
      <c r="I68" s="149">
        <v>6</v>
      </c>
      <c r="J68" s="93" t="s">
        <v>717</v>
      </c>
      <c r="K68" s="93" t="s">
        <v>715</v>
      </c>
      <c r="L68" s="93" t="s">
        <v>716</v>
      </c>
      <c r="M68" s="80">
        <v>2</v>
      </c>
      <c r="N68" s="80">
        <v>1890</v>
      </c>
      <c r="O68" s="80"/>
      <c r="P68" s="80"/>
      <c r="Q68" s="80"/>
      <c r="R68" s="80"/>
      <c r="S68" s="80"/>
      <c r="T68" s="80"/>
      <c r="U68" s="86" t="s">
        <v>713</v>
      </c>
      <c r="V68" s="96" t="s">
        <v>762</v>
      </c>
      <c r="W68" s="97">
        <v>40234</v>
      </c>
      <c r="X68" s="80" t="s">
        <v>762</v>
      </c>
      <c r="Y68" s="96" t="s">
        <v>713</v>
      </c>
      <c r="Z68" s="96" t="s">
        <v>978</v>
      </c>
      <c r="AA68" s="80" t="s">
        <v>713</v>
      </c>
      <c r="AB68" s="80" t="s">
        <v>762</v>
      </c>
      <c r="AC68" s="86" t="s">
        <v>713</v>
      </c>
      <c r="AD68" s="86" t="s">
        <v>713</v>
      </c>
      <c r="AE68" s="86" t="s">
        <v>713</v>
      </c>
      <c r="AF68" s="81">
        <v>20</v>
      </c>
      <c r="AG68" s="81">
        <v>4</v>
      </c>
      <c r="AH68" s="86" t="s">
        <v>713</v>
      </c>
      <c r="AI68" s="87" t="s">
        <v>979</v>
      </c>
      <c r="AJ68" s="91" t="s">
        <v>904</v>
      </c>
      <c r="AK68" s="175">
        <f>13400+10900</f>
        <v>24300</v>
      </c>
      <c r="AL68" s="65" t="s">
        <v>779</v>
      </c>
      <c r="AM68" s="86" t="s">
        <v>713</v>
      </c>
      <c r="AN68" s="86" t="s">
        <v>713</v>
      </c>
    </row>
    <row r="69" spans="1:40" ht="15.75" customHeight="1">
      <c r="A69" s="32" t="s">
        <v>144</v>
      </c>
      <c r="B69" s="186" t="s">
        <v>157</v>
      </c>
      <c r="C69" s="131">
        <v>1</v>
      </c>
      <c r="D69" s="137">
        <v>110.21</v>
      </c>
      <c r="E69" s="133">
        <v>500</v>
      </c>
      <c r="F69" s="133">
        <f t="shared" si="1"/>
        <v>55105</v>
      </c>
      <c r="G69" s="145"/>
      <c r="H69" s="155">
        <f t="shared" si="2"/>
        <v>55105</v>
      </c>
      <c r="I69" s="149">
        <v>2</v>
      </c>
      <c r="J69" s="93" t="s">
        <v>714</v>
      </c>
      <c r="K69" s="93" t="s">
        <v>715</v>
      </c>
      <c r="L69" s="93" t="s">
        <v>716</v>
      </c>
      <c r="M69" s="80">
        <v>2</v>
      </c>
      <c r="N69" s="80">
        <v>1890</v>
      </c>
      <c r="O69" s="80"/>
      <c r="P69" s="80"/>
      <c r="Q69" s="80"/>
      <c r="R69" s="80"/>
      <c r="S69" s="80"/>
      <c r="T69" s="80"/>
      <c r="U69" s="86" t="s">
        <v>713</v>
      </c>
      <c r="V69" s="96" t="s">
        <v>713</v>
      </c>
      <c r="W69" s="97">
        <v>40234</v>
      </c>
      <c r="X69" s="80" t="s">
        <v>762</v>
      </c>
      <c r="Y69" s="96" t="s">
        <v>713</v>
      </c>
      <c r="Z69" s="96" t="s">
        <v>978</v>
      </c>
      <c r="AA69" s="80" t="s">
        <v>713</v>
      </c>
      <c r="AB69" s="80" t="s">
        <v>762</v>
      </c>
      <c r="AC69" s="86" t="s">
        <v>713</v>
      </c>
      <c r="AD69" s="86" t="s">
        <v>713</v>
      </c>
      <c r="AE69" s="86" t="s">
        <v>713</v>
      </c>
      <c r="AF69" s="81">
        <v>2</v>
      </c>
      <c r="AG69" s="81">
        <v>1</v>
      </c>
      <c r="AH69" s="86" t="s">
        <v>713</v>
      </c>
      <c r="AI69" s="87" t="s">
        <v>979</v>
      </c>
      <c r="AJ69" s="91" t="s">
        <v>797</v>
      </c>
      <c r="AK69" s="175">
        <v>16600</v>
      </c>
      <c r="AL69" s="65" t="s">
        <v>780</v>
      </c>
      <c r="AM69" s="86" t="s">
        <v>713</v>
      </c>
      <c r="AN69" s="86" t="s">
        <v>713</v>
      </c>
    </row>
    <row r="70" spans="1:40" ht="15.75" customHeight="1">
      <c r="A70" s="32" t="s">
        <v>146</v>
      </c>
      <c r="B70" s="187" t="s">
        <v>690</v>
      </c>
      <c r="C70" s="131">
        <v>1</v>
      </c>
      <c r="D70" s="137">
        <v>148.8</v>
      </c>
      <c r="E70" s="133">
        <v>500</v>
      </c>
      <c r="F70" s="133">
        <f t="shared" si="1"/>
        <v>74400</v>
      </c>
      <c r="G70" s="145"/>
      <c r="H70" s="155">
        <f t="shared" si="2"/>
        <v>74400</v>
      </c>
      <c r="I70" s="149">
        <v>1</v>
      </c>
      <c r="J70" s="93" t="s">
        <v>714</v>
      </c>
      <c r="K70" s="93" t="s">
        <v>715</v>
      </c>
      <c r="L70" s="93" t="s">
        <v>716</v>
      </c>
      <c r="M70" s="80">
        <v>2</v>
      </c>
      <c r="N70" s="80"/>
      <c r="O70" s="80">
        <v>1910</v>
      </c>
      <c r="P70" s="80"/>
      <c r="Q70" s="80"/>
      <c r="R70" s="80"/>
      <c r="S70" s="80"/>
      <c r="T70" s="80"/>
      <c r="U70" s="86" t="s">
        <v>713</v>
      </c>
      <c r="V70" s="80" t="s">
        <v>713</v>
      </c>
      <c r="W70" s="80" t="s">
        <v>783</v>
      </c>
      <c r="X70" s="80" t="s">
        <v>762</v>
      </c>
      <c r="Y70" s="80" t="s">
        <v>713</v>
      </c>
      <c r="Z70" s="80" t="s">
        <v>784</v>
      </c>
      <c r="AA70" s="80" t="s">
        <v>713</v>
      </c>
      <c r="AB70" s="80" t="s">
        <v>713</v>
      </c>
      <c r="AC70" s="86" t="s">
        <v>713</v>
      </c>
      <c r="AD70" s="86" t="s">
        <v>713</v>
      </c>
      <c r="AE70" s="86" t="s">
        <v>713</v>
      </c>
      <c r="AF70" s="81">
        <v>1</v>
      </c>
      <c r="AG70" s="81">
        <v>2</v>
      </c>
      <c r="AH70" s="86" t="s">
        <v>713</v>
      </c>
      <c r="AI70" s="87" t="s">
        <v>979</v>
      </c>
      <c r="AJ70" s="91"/>
      <c r="AK70" s="175"/>
      <c r="AL70" s="65" t="s">
        <v>784</v>
      </c>
      <c r="AM70" s="86" t="s">
        <v>713</v>
      </c>
      <c r="AN70" s="86" t="s">
        <v>713</v>
      </c>
    </row>
    <row r="71" spans="1:40" ht="30" customHeight="1">
      <c r="A71" s="32" t="s">
        <v>148</v>
      </c>
      <c r="B71" s="186" t="s">
        <v>161</v>
      </c>
      <c r="C71" s="131">
        <v>1</v>
      </c>
      <c r="D71" s="137">
        <v>1849.83</v>
      </c>
      <c r="E71" s="133">
        <v>500</v>
      </c>
      <c r="F71" s="133">
        <f t="shared" si="1"/>
        <v>924915</v>
      </c>
      <c r="G71" s="145"/>
      <c r="H71" s="155">
        <f t="shared" si="2"/>
        <v>924915</v>
      </c>
      <c r="I71" s="149">
        <v>6</v>
      </c>
      <c r="J71" s="93" t="s">
        <v>717</v>
      </c>
      <c r="K71" s="93" t="s">
        <v>715</v>
      </c>
      <c r="L71" s="93" t="s">
        <v>740</v>
      </c>
      <c r="M71" s="80">
        <v>2</v>
      </c>
      <c r="N71" s="80">
        <v>1890</v>
      </c>
      <c r="O71" s="80"/>
      <c r="P71" s="80"/>
      <c r="Q71" s="80"/>
      <c r="R71" s="80"/>
      <c r="S71" s="80"/>
      <c r="T71" s="80"/>
      <c r="U71" s="86" t="s">
        <v>713</v>
      </c>
      <c r="V71" s="96" t="s">
        <v>762</v>
      </c>
      <c r="W71" s="97">
        <v>40234</v>
      </c>
      <c r="X71" s="96" t="s">
        <v>762</v>
      </c>
      <c r="Y71" s="96" t="s">
        <v>713</v>
      </c>
      <c r="Z71" s="96"/>
      <c r="AA71" s="80" t="s">
        <v>713</v>
      </c>
      <c r="AB71" s="80" t="s">
        <v>762</v>
      </c>
      <c r="AC71" s="86" t="s">
        <v>713</v>
      </c>
      <c r="AD71" s="86" t="s">
        <v>713</v>
      </c>
      <c r="AE71" s="86" t="s">
        <v>713</v>
      </c>
      <c r="AF71" s="81">
        <v>23</v>
      </c>
      <c r="AG71" s="81">
        <v>3</v>
      </c>
      <c r="AH71" s="86" t="s">
        <v>713</v>
      </c>
      <c r="AI71" s="87" t="s">
        <v>979</v>
      </c>
      <c r="AJ71" s="91" t="s">
        <v>905</v>
      </c>
      <c r="AK71" s="175">
        <f>274400+16300+12400</f>
        <v>303100</v>
      </c>
      <c r="AL71" s="65" t="s">
        <v>779</v>
      </c>
      <c r="AM71" s="86" t="s">
        <v>713</v>
      </c>
      <c r="AN71" s="86" t="s">
        <v>713</v>
      </c>
    </row>
    <row r="72" spans="1:40" ht="15.75" customHeight="1">
      <c r="A72" s="32" t="s">
        <v>150</v>
      </c>
      <c r="B72" s="186" t="s">
        <v>163</v>
      </c>
      <c r="C72" s="131">
        <v>1</v>
      </c>
      <c r="D72" s="137">
        <v>132.84</v>
      </c>
      <c r="E72" s="133">
        <v>500</v>
      </c>
      <c r="F72" s="133">
        <f t="shared" si="1"/>
        <v>66420</v>
      </c>
      <c r="G72" s="145"/>
      <c r="H72" s="155">
        <f t="shared" si="2"/>
        <v>66420</v>
      </c>
      <c r="I72" s="149">
        <v>2</v>
      </c>
      <c r="J72" s="93" t="s">
        <v>714</v>
      </c>
      <c r="K72" s="93" t="s">
        <v>715</v>
      </c>
      <c r="L72" s="93" t="s">
        <v>716</v>
      </c>
      <c r="M72" s="80">
        <v>2</v>
      </c>
      <c r="N72" s="80">
        <v>1890</v>
      </c>
      <c r="O72" s="80"/>
      <c r="P72" s="80"/>
      <c r="Q72" s="80"/>
      <c r="R72" s="80"/>
      <c r="S72" s="80"/>
      <c r="T72" s="80"/>
      <c r="U72" s="86" t="s">
        <v>713</v>
      </c>
      <c r="V72" s="96" t="s">
        <v>713</v>
      </c>
      <c r="W72" s="97">
        <v>40234</v>
      </c>
      <c r="X72" s="96" t="s">
        <v>762</v>
      </c>
      <c r="Y72" s="96" t="s">
        <v>713</v>
      </c>
      <c r="Z72" s="96"/>
      <c r="AA72" s="80" t="s">
        <v>713</v>
      </c>
      <c r="AB72" s="80" t="s">
        <v>762</v>
      </c>
      <c r="AC72" s="86" t="s">
        <v>713</v>
      </c>
      <c r="AD72" s="86" t="s">
        <v>713</v>
      </c>
      <c r="AE72" s="86" t="s">
        <v>713</v>
      </c>
      <c r="AF72" s="81">
        <v>2</v>
      </c>
      <c r="AG72" s="81"/>
      <c r="AH72" s="86" t="s">
        <v>713</v>
      </c>
      <c r="AI72" s="87" t="s">
        <v>979</v>
      </c>
      <c r="AJ72" s="81" t="s">
        <v>906</v>
      </c>
      <c r="AK72" s="176">
        <v>2750</v>
      </c>
      <c r="AL72" s="65" t="s">
        <v>780</v>
      </c>
      <c r="AM72" s="86" t="s">
        <v>713</v>
      </c>
      <c r="AN72" s="86" t="s">
        <v>713</v>
      </c>
    </row>
    <row r="73" spans="1:40" ht="15.75" customHeight="1">
      <c r="A73" s="32" t="s">
        <v>152</v>
      </c>
      <c r="B73" s="186" t="s">
        <v>165</v>
      </c>
      <c r="C73" s="131">
        <v>1</v>
      </c>
      <c r="D73" s="137">
        <v>366.99</v>
      </c>
      <c r="E73" s="133">
        <v>500</v>
      </c>
      <c r="F73" s="133">
        <f t="shared" si="1"/>
        <v>183495</v>
      </c>
      <c r="G73" s="145"/>
      <c r="H73" s="155">
        <f t="shared" si="2"/>
        <v>183495</v>
      </c>
      <c r="I73" s="149">
        <v>4</v>
      </c>
      <c r="J73" s="93" t="s">
        <v>714</v>
      </c>
      <c r="K73" s="93" t="s">
        <v>715</v>
      </c>
      <c r="L73" s="93" t="s">
        <v>716</v>
      </c>
      <c r="M73" s="80">
        <v>2</v>
      </c>
      <c r="N73" s="80">
        <v>1840</v>
      </c>
      <c r="O73" s="80"/>
      <c r="P73" s="80"/>
      <c r="Q73" s="80"/>
      <c r="R73" s="80"/>
      <c r="S73" s="80"/>
      <c r="T73" s="80"/>
      <c r="U73" s="86" t="s">
        <v>713</v>
      </c>
      <c r="V73" s="80" t="s">
        <v>762</v>
      </c>
      <c r="W73" s="80" t="s">
        <v>768</v>
      </c>
      <c r="X73" s="80" t="s">
        <v>762</v>
      </c>
      <c r="Y73" s="80" t="s">
        <v>713</v>
      </c>
      <c r="Z73" s="80" t="s">
        <v>788</v>
      </c>
      <c r="AA73" s="86" t="s">
        <v>713</v>
      </c>
      <c r="AB73" s="80" t="s">
        <v>762</v>
      </c>
      <c r="AC73" s="86" t="s">
        <v>713</v>
      </c>
      <c r="AD73" s="86" t="s">
        <v>713</v>
      </c>
      <c r="AE73" s="86" t="s">
        <v>713</v>
      </c>
      <c r="AF73" s="81">
        <v>11</v>
      </c>
      <c r="AG73" s="81"/>
      <c r="AH73" s="86" t="s">
        <v>713</v>
      </c>
      <c r="AI73" s="87" t="s">
        <v>979</v>
      </c>
      <c r="AJ73" s="91" t="s">
        <v>908</v>
      </c>
      <c r="AK73" s="175">
        <f>10400+2500+12700</f>
        <v>25600</v>
      </c>
      <c r="AL73" s="65" t="s">
        <v>779</v>
      </c>
      <c r="AM73" s="86" t="s">
        <v>713</v>
      </c>
      <c r="AN73" s="86" t="s">
        <v>713</v>
      </c>
    </row>
    <row r="74" spans="1:40" ht="15.75" customHeight="1">
      <c r="A74" s="32" t="s">
        <v>154</v>
      </c>
      <c r="B74" s="186" t="s">
        <v>167</v>
      </c>
      <c r="C74" s="131">
        <v>1</v>
      </c>
      <c r="D74" s="137">
        <v>206.67</v>
      </c>
      <c r="E74" s="133">
        <v>500</v>
      </c>
      <c r="F74" s="133">
        <f t="shared" si="1"/>
        <v>103335</v>
      </c>
      <c r="G74" s="145"/>
      <c r="H74" s="155">
        <f t="shared" si="2"/>
        <v>103335</v>
      </c>
      <c r="I74" s="149">
        <v>2</v>
      </c>
      <c r="J74" s="93" t="s">
        <v>714</v>
      </c>
      <c r="K74" s="93" t="s">
        <v>715</v>
      </c>
      <c r="L74" s="93" t="s">
        <v>716</v>
      </c>
      <c r="M74" s="80">
        <v>2</v>
      </c>
      <c r="N74" s="80">
        <v>1840</v>
      </c>
      <c r="O74" s="80"/>
      <c r="P74" s="80"/>
      <c r="Q74" s="80"/>
      <c r="R74" s="80"/>
      <c r="S74" s="80"/>
      <c r="T74" s="80"/>
      <c r="U74" s="86" t="s">
        <v>713</v>
      </c>
      <c r="V74" s="80" t="s">
        <v>713</v>
      </c>
      <c r="W74" s="80" t="s">
        <v>768</v>
      </c>
      <c r="X74" s="80" t="s">
        <v>762</v>
      </c>
      <c r="Y74" s="80" t="s">
        <v>713</v>
      </c>
      <c r="Z74" s="80" t="s">
        <v>788</v>
      </c>
      <c r="AA74" s="86" t="s">
        <v>713</v>
      </c>
      <c r="AB74" s="80" t="s">
        <v>762</v>
      </c>
      <c r="AC74" s="86" t="s">
        <v>713</v>
      </c>
      <c r="AD74" s="86" t="s">
        <v>713</v>
      </c>
      <c r="AE74" s="86" t="s">
        <v>713</v>
      </c>
      <c r="AF74" s="81">
        <v>6</v>
      </c>
      <c r="AG74" s="81"/>
      <c r="AH74" s="86" t="s">
        <v>713</v>
      </c>
      <c r="AI74" s="87" t="s">
        <v>979</v>
      </c>
      <c r="AJ74" s="81" t="s">
        <v>907</v>
      </c>
      <c r="AK74" s="176">
        <v>9800</v>
      </c>
      <c r="AL74" s="65" t="s">
        <v>779</v>
      </c>
      <c r="AM74" s="86" t="s">
        <v>713</v>
      </c>
      <c r="AN74" s="86" t="s">
        <v>713</v>
      </c>
    </row>
    <row r="75" spans="1:40" ht="15.75" customHeight="1">
      <c r="A75" s="32" t="s">
        <v>156</v>
      </c>
      <c r="B75" s="186" t="s">
        <v>169</v>
      </c>
      <c r="C75" s="131">
        <v>1</v>
      </c>
      <c r="D75" s="137">
        <v>67.12</v>
      </c>
      <c r="E75" s="133">
        <v>500</v>
      </c>
      <c r="F75" s="133">
        <f t="shared" si="1"/>
        <v>33560</v>
      </c>
      <c r="G75" s="145"/>
      <c r="H75" s="155">
        <f t="shared" si="2"/>
        <v>33560</v>
      </c>
      <c r="I75" s="149">
        <v>1</v>
      </c>
      <c r="J75" s="93" t="s">
        <v>714</v>
      </c>
      <c r="K75" s="93" t="s">
        <v>715</v>
      </c>
      <c r="L75" s="93" t="s">
        <v>716</v>
      </c>
      <c r="M75" s="80">
        <v>2</v>
      </c>
      <c r="N75" s="80">
        <v>1840</v>
      </c>
      <c r="O75" s="80"/>
      <c r="P75" s="80"/>
      <c r="Q75" s="80"/>
      <c r="R75" s="80"/>
      <c r="S75" s="80"/>
      <c r="T75" s="80"/>
      <c r="U75" s="86" t="s">
        <v>713</v>
      </c>
      <c r="V75" s="80" t="s">
        <v>713</v>
      </c>
      <c r="W75" s="80" t="s">
        <v>768</v>
      </c>
      <c r="X75" s="80" t="s">
        <v>762</v>
      </c>
      <c r="Y75" s="80" t="s">
        <v>713</v>
      </c>
      <c r="Z75" s="80" t="s">
        <v>788</v>
      </c>
      <c r="AA75" s="86" t="s">
        <v>713</v>
      </c>
      <c r="AB75" s="80" t="s">
        <v>762</v>
      </c>
      <c r="AC75" s="86" t="s">
        <v>713</v>
      </c>
      <c r="AD75" s="86" t="s">
        <v>713</v>
      </c>
      <c r="AE75" s="86" t="s">
        <v>713</v>
      </c>
      <c r="AF75" s="81">
        <v>11</v>
      </c>
      <c r="AG75" s="81"/>
      <c r="AH75" s="86" t="s">
        <v>713</v>
      </c>
      <c r="AI75" s="87" t="s">
        <v>979</v>
      </c>
      <c r="AJ75" s="81"/>
      <c r="AK75" s="176"/>
      <c r="AL75" s="65" t="s">
        <v>779</v>
      </c>
      <c r="AM75" s="86" t="s">
        <v>713</v>
      </c>
      <c r="AN75" s="86" t="s">
        <v>713</v>
      </c>
    </row>
    <row r="76" spans="1:40" ht="15.75" customHeight="1">
      <c r="A76" s="32" t="s">
        <v>158</v>
      </c>
      <c r="B76" s="186" t="s">
        <v>171</v>
      </c>
      <c r="C76" s="131">
        <v>1</v>
      </c>
      <c r="D76" s="137">
        <v>141.62</v>
      </c>
      <c r="E76" s="133">
        <v>500</v>
      </c>
      <c r="F76" s="133">
        <f t="shared" si="1"/>
        <v>70810</v>
      </c>
      <c r="G76" s="145"/>
      <c r="H76" s="155">
        <f t="shared" si="2"/>
        <v>70810</v>
      </c>
      <c r="I76" s="149">
        <v>2</v>
      </c>
      <c r="J76" s="93" t="s">
        <v>714</v>
      </c>
      <c r="K76" s="93" t="s">
        <v>715</v>
      </c>
      <c r="L76" s="93" t="s">
        <v>734</v>
      </c>
      <c r="M76" s="80">
        <v>1</v>
      </c>
      <c r="N76" s="80">
        <v>1820</v>
      </c>
      <c r="O76" s="80"/>
      <c r="P76" s="80"/>
      <c r="Q76" s="80"/>
      <c r="R76" s="80"/>
      <c r="S76" s="80"/>
      <c r="T76" s="80"/>
      <c r="U76" s="86" t="s">
        <v>713</v>
      </c>
      <c r="V76" s="80" t="s">
        <v>713</v>
      </c>
      <c r="W76" s="80" t="s">
        <v>768</v>
      </c>
      <c r="X76" s="80" t="s">
        <v>762</v>
      </c>
      <c r="Y76" s="80" t="s">
        <v>713</v>
      </c>
      <c r="Z76" s="80" t="s">
        <v>798</v>
      </c>
      <c r="AA76" s="86" t="s">
        <v>713</v>
      </c>
      <c r="AB76" s="80" t="s">
        <v>762</v>
      </c>
      <c r="AC76" s="86" t="s">
        <v>713</v>
      </c>
      <c r="AD76" s="86" t="s">
        <v>713</v>
      </c>
      <c r="AE76" s="86" t="s">
        <v>713</v>
      </c>
      <c r="AF76" s="81">
        <v>5</v>
      </c>
      <c r="AG76" s="81"/>
      <c r="AH76" s="86" t="s">
        <v>713</v>
      </c>
      <c r="AI76" s="87" t="s">
        <v>979</v>
      </c>
      <c r="AJ76" s="91" t="s">
        <v>800</v>
      </c>
      <c r="AK76" s="175">
        <v>7800</v>
      </c>
      <c r="AL76" s="65" t="s">
        <v>780</v>
      </c>
      <c r="AM76" s="86" t="s">
        <v>713</v>
      </c>
      <c r="AN76" s="86" t="s">
        <v>713</v>
      </c>
    </row>
    <row r="77" spans="1:40" ht="15.75" customHeight="1">
      <c r="A77" s="32" t="s">
        <v>160</v>
      </c>
      <c r="B77" s="186" t="s">
        <v>173</v>
      </c>
      <c r="C77" s="131">
        <v>1</v>
      </c>
      <c r="D77" s="137">
        <v>525.98</v>
      </c>
      <c r="E77" s="133">
        <v>500</v>
      </c>
      <c r="F77" s="133">
        <f t="shared" si="1"/>
        <v>262990</v>
      </c>
      <c r="G77" s="145"/>
      <c r="H77" s="155">
        <f t="shared" si="2"/>
        <v>262990</v>
      </c>
      <c r="I77" s="149">
        <v>4</v>
      </c>
      <c r="J77" s="93" t="s">
        <v>741</v>
      </c>
      <c r="K77" s="93" t="s">
        <v>715</v>
      </c>
      <c r="L77" s="93" t="s">
        <v>719</v>
      </c>
      <c r="M77" s="80">
        <v>2</v>
      </c>
      <c r="N77" s="80">
        <v>1850</v>
      </c>
      <c r="O77" s="80"/>
      <c r="P77" s="80"/>
      <c r="Q77" s="80"/>
      <c r="R77" s="80"/>
      <c r="S77" s="80"/>
      <c r="T77" s="80"/>
      <c r="U77" s="86" t="s">
        <v>713</v>
      </c>
      <c r="V77" s="96" t="s">
        <v>762</v>
      </c>
      <c r="W77" s="97">
        <v>40161</v>
      </c>
      <c r="X77" s="96" t="s">
        <v>970</v>
      </c>
      <c r="Y77" s="96" t="s">
        <v>976</v>
      </c>
      <c r="Z77" s="96"/>
      <c r="AA77" s="80" t="s">
        <v>713</v>
      </c>
      <c r="AB77" s="80" t="s">
        <v>762</v>
      </c>
      <c r="AC77" s="86" t="s">
        <v>713</v>
      </c>
      <c r="AD77" s="86" t="s">
        <v>713</v>
      </c>
      <c r="AE77" s="86" t="s">
        <v>713</v>
      </c>
      <c r="AF77" s="81">
        <v>11</v>
      </c>
      <c r="AG77" s="81"/>
      <c r="AH77" s="86" t="s">
        <v>713</v>
      </c>
      <c r="AI77" s="87" t="s">
        <v>979</v>
      </c>
      <c r="AJ77" s="81" t="s">
        <v>909</v>
      </c>
      <c r="AK77" s="176">
        <v>113500</v>
      </c>
      <c r="AL77" s="65" t="s">
        <v>780</v>
      </c>
      <c r="AM77" s="86" t="s">
        <v>713</v>
      </c>
      <c r="AN77" s="86" t="s">
        <v>713</v>
      </c>
    </row>
    <row r="78" spans="1:40" ht="15.75" customHeight="1">
      <c r="A78" s="32" t="s">
        <v>162</v>
      </c>
      <c r="B78" s="187" t="s">
        <v>175</v>
      </c>
      <c r="C78" s="131">
        <v>1</v>
      </c>
      <c r="D78" s="137">
        <v>78.23</v>
      </c>
      <c r="E78" s="133">
        <v>500</v>
      </c>
      <c r="F78" s="133">
        <f aca="true" t="shared" si="3" ref="F78:F140">D78*E78</f>
        <v>39115</v>
      </c>
      <c r="G78" s="145"/>
      <c r="H78" s="155">
        <f aca="true" t="shared" si="4" ref="H78:H140">F78-G78</f>
        <v>39115</v>
      </c>
      <c r="I78" s="152">
        <v>1</v>
      </c>
      <c r="J78" s="92" t="s">
        <v>714</v>
      </c>
      <c r="K78" s="92" t="s">
        <v>715</v>
      </c>
      <c r="L78" s="92" t="s">
        <v>716</v>
      </c>
      <c r="M78" s="65">
        <v>2</v>
      </c>
      <c r="N78" s="65">
        <v>1900</v>
      </c>
      <c r="O78" s="65"/>
      <c r="P78" s="65"/>
      <c r="Q78" s="65"/>
      <c r="R78" s="65"/>
      <c r="S78" s="65"/>
      <c r="T78" s="65"/>
      <c r="U78" s="65" t="s">
        <v>713</v>
      </c>
      <c r="V78" s="65" t="s">
        <v>713</v>
      </c>
      <c r="W78" s="65" t="s">
        <v>769</v>
      </c>
      <c r="X78" s="65" t="s">
        <v>762</v>
      </c>
      <c r="Y78" s="65" t="s">
        <v>713</v>
      </c>
      <c r="Z78" s="65" t="s">
        <v>782</v>
      </c>
      <c r="AA78" s="65" t="s">
        <v>713</v>
      </c>
      <c r="AB78" s="65" t="s">
        <v>713</v>
      </c>
      <c r="AC78" s="65" t="s">
        <v>713</v>
      </c>
      <c r="AD78" s="65" t="s">
        <v>713</v>
      </c>
      <c r="AE78" s="65" t="s">
        <v>713</v>
      </c>
      <c r="AF78" s="81">
        <v>2</v>
      </c>
      <c r="AG78" s="81"/>
      <c r="AH78" s="65" t="s">
        <v>713</v>
      </c>
      <c r="AI78" s="89" t="s">
        <v>979</v>
      </c>
      <c r="AJ78" s="91"/>
      <c r="AK78" s="175"/>
      <c r="AL78" s="65" t="s">
        <v>780</v>
      </c>
      <c r="AM78" s="65" t="s">
        <v>713</v>
      </c>
      <c r="AN78" s="65" t="s">
        <v>713</v>
      </c>
    </row>
    <row r="79" spans="1:40" ht="25.5" customHeight="1">
      <c r="A79" s="32" t="s">
        <v>164</v>
      </c>
      <c r="B79" s="186" t="s">
        <v>178</v>
      </c>
      <c r="C79" s="131">
        <v>1</v>
      </c>
      <c r="D79" s="137">
        <v>419.63</v>
      </c>
      <c r="E79" s="133">
        <v>500</v>
      </c>
      <c r="F79" s="133">
        <f t="shared" si="3"/>
        <v>209815</v>
      </c>
      <c r="G79" s="145"/>
      <c r="H79" s="155">
        <f t="shared" si="4"/>
        <v>209815</v>
      </c>
      <c r="I79" s="149">
        <v>5</v>
      </c>
      <c r="J79" s="93" t="s">
        <v>720</v>
      </c>
      <c r="K79" s="93" t="s">
        <v>715</v>
      </c>
      <c r="L79" s="93" t="s">
        <v>719</v>
      </c>
      <c r="M79" s="80">
        <v>2</v>
      </c>
      <c r="N79" s="80">
        <v>1900</v>
      </c>
      <c r="O79" s="80"/>
      <c r="P79" s="80"/>
      <c r="Q79" s="80"/>
      <c r="R79" s="80"/>
      <c r="S79" s="80"/>
      <c r="T79" s="80"/>
      <c r="U79" s="86" t="s">
        <v>713</v>
      </c>
      <c r="V79" s="80" t="s">
        <v>762</v>
      </c>
      <c r="W79" s="80" t="s">
        <v>769</v>
      </c>
      <c r="X79" s="80" t="s">
        <v>762</v>
      </c>
      <c r="Y79" s="80" t="s">
        <v>713</v>
      </c>
      <c r="Z79" s="80" t="s">
        <v>795</v>
      </c>
      <c r="AA79" s="80" t="s">
        <v>713</v>
      </c>
      <c r="AB79" s="80" t="s">
        <v>762</v>
      </c>
      <c r="AC79" s="86" t="s">
        <v>713</v>
      </c>
      <c r="AD79" s="86" t="s">
        <v>713</v>
      </c>
      <c r="AE79" s="86" t="s">
        <v>713</v>
      </c>
      <c r="AF79" s="81">
        <v>10</v>
      </c>
      <c r="AG79" s="81"/>
      <c r="AH79" s="86" t="s">
        <v>713</v>
      </c>
      <c r="AI79" s="87" t="s">
        <v>979</v>
      </c>
      <c r="AJ79" s="91" t="s">
        <v>910</v>
      </c>
      <c r="AK79" s="175">
        <f>9000+14800+19000</f>
        <v>42800</v>
      </c>
      <c r="AL79" s="65" t="s">
        <v>779</v>
      </c>
      <c r="AM79" s="86" t="s">
        <v>713</v>
      </c>
      <c r="AN79" s="86" t="s">
        <v>713</v>
      </c>
    </row>
    <row r="80" spans="1:40" ht="15.75" customHeight="1">
      <c r="A80" s="32" t="s">
        <v>166</v>
      </c>
      <c r="B80" s="186" t="s">
        <v>178</v>
      </c>
      <c r="C80" s="131">
        <v>1</v>
      </c>
      <c r="D80" s="137">
        <v>69.31</v>
      </c>
      <c r="E80" s="133">
        <v>500</v>
      </c>
      <c r="F80" s="133">
        <f t="shared" si="3"/>
        <v>34655</v>
      </c>
      <c r="G80" s="145"/>
      <c r="H80" s="155">
        <f t="shared" si="4"/>
        <v>34655</v>
      </c>
      <c r="I80" s="149">
        <v>2</v>
      </c>
      <c r="J80" s="93" t="s">
        <v>714</v>
      </c>
      <c r="K80" s="93" t="s">
        <v>715</v>
      </c>
      <c r="L80" s="93" t="s">
        <v>716</v>
      </c>
      <c r="M80" s="80">
        <v>2</v>
      </c>
      <c r="N80" s="80">
        <v>1900</v>
      </c>
      <c r="O80" s="80"/>
      <c r="P80" s="80"/>
      <c r="Q80" s="80"/>
      <c r="R80" s="80"/>
      <c r="S80" s="80"/>
      <c r="T80" s="80"/>
      <c r="U80" s="86" t="s">
        <v>713</v>
      </c>
      <c r="V80" s="80" t="s">
        <v>713</v>
      </c>
      <c r="W80" s="80" t="s">
        <v>769</v>
      </c>
      <c r="X80" s="80" t="s">
        <v>762</v>
      </c>
      <c r="Y80" s="80" t="s">
        <v>713</v>
      </c>
      <c r="Z80" s="80" t="s">
        <v>795</v>
      </c>
      <c r="AA80" s="80" t="s">
        <v>713</v>
      </c>
      <c r="AB80" s="80" t="s">
        <v>762</v>
      </c>
      <c r="AC80" s="86" t="s">
        <v>713</v>
      </c>
      <c r="AD80" s="86" t="s">
        <v>713</v>
      </c>
      <c r="AE80" s="86" t="s">
        <v>713</v>
      </c>
      <c r="AF80" s="81">
        <v>2</v>
      </c>
      <c r="AG80" s="81"/>
      <c r="AH80" s="86" t="s">
        <v>713</v>
      </c>
      <c r="AI80" s="87" t="s">
        <v>979</v>
      </c>
      <c r="AJ80" s="91"/>
      <c r="AK80" s="175"/>
      <c r="AL80" s="65" t="s">
        <v>780</v>
      </c>
      <c r="AM80" s="86" t="s">
        <v>713</v>
      </c>
      <c r="AN80" s="86" t="s">
        <v>713</v>
      </c>
    </row>
    <row r="81" spans="1:40" ht="15.75" customHeight="1">
      <c r="A81" s="32" t="s">
        <v>168</v>
      </c>
      <c r="B81" s="186" t="s">
        <v>178</v>
      </c>
      <c r="C81" s="131">
        <v>1</v>
      </c>
      <c r="D81" s="137">
        <v>104.36</v>
      </c>
      <c r="E81" s="133">
        <v>500</v>
      </c>
      <c r="F81" s="133">
        <f t="shared" si="3"/>
        <v>52180</v>
      </c>
      <c r="G81" s="145"/>
      <c r="H81" s="155">
        <f t="shared" si="4"/>
        <v>52180</v>
      </c>
      <c r="I81" s="149">
        <v>1</v>
      </c>
      <c r="J81" s="93" t="s">
        <v>714</v>
      </c>
      <c r="K81" s="93" t="s">
        <v>715</v>
      </c>
      <c r="L81" s="93" t="s">
        <v>716</v>
      </c>
      <c r="M81" s="80">
        <v>2</v>
      </c>
      <c r="N81" s="80">
        <v>1900</v>
      </c>
      <c r="O81" s="80"/>
      <c r="P81" s="80"/>
      <c r="Q81" s="80"/>
      <c r="R81" s="80"/>
      <c r="S81" s="80"/>
      <c r="T81" s="80"/>
      <c r="U81" s="86" t="s">
        <v>713</v>
      </c>
      <c r="V81" s="80" t="s">
        <v>713</v>
      </c>
      <c r="W81" s="80" t="s">
        <v>769</v>
      </c>
      <c r="X81" s="80" t="s">
        <v>762</v>
      </c>
      <c r="Y81" s="80" t="s">
        <v>713</v>
      </c>
      <c r="Z81" s="80" t="s">
        <v>795</v>
      </c>
      <c r="AA81" s="80" t="s">
        <v>713</v>
      </c>
      <c r="AB81" s="80" t="s">
        <v>762</v>
      </c>
      <c r="AC81" s="86" t="s">
        <v>713</v>
      </c>
      <c r="AD81" s="86" t="s">
        <v>713</v>
      </c>
      <c r="AE81" s="86" t="s">
        <v>713</v>
      </c>
      <c r="AF81" s="81">
        <v>5</v>
      </c>
      <c r="AG81" s="81"/>
      <c r="AH81" s="86" t="s">
        <v>713</v>
      </c>
      <c r="AI81" s="87" t="s">
        <v>979</v>
      </c>
      <c r="AJ81" s="91"/>
      <c r="AK81" s="175"/>
      <c r="AL81" s="65" t="s">
        <v>780</v>
      </c>
      <c r="AM81" s="86" t="s">
        <v>713</v>
      </c>
      <c r="AN81" s="86" t="s">
        <v>713</v>
      </c>
    </row>
    <row r="82" spans="1:40" ht="15.75" customHeight="1">
      <c r="A82" s="32" t="s">
        <v>170</v>
      </c>
      <c r="B82" s="186" t="s">
        <v>182</v>
      </c>
      <c r="C82" s="131">
        <v>1</v>
      </c>
      <c r="D82" s="137">
        <v>206.07</v>
      </c>
      <c r="E82" s="133">
        <v>500</v>
      </c>
      <c r="F82" s="133">
        <f t="shared" si="3"/>
        <v>103035</v>
      </c>
      <c r="G82" s="145"/>
      <c r="H82" s="155">
        <f t="shared" si="4"/>
        <v>103035</v>
      </c>
      <c r="I82" s="149">
        <v>4</v>
      </c>
      <c r="J82" s="93" t="s">
        <v>717</v>
      </c>
      <c r="K82" s="93" t="s">
        <v>715</v>
      </c>
      <c r="L82" s="93" t="s">
        <v>716</v>
      </c>
      <c r="M82" s="80">
        <v>2</v>
      </c>
      <c r="N82" s="80">
        <v>1900</v>
      </c>
      <c r="O82" s="80"/>
      <c r="P82" s="80"/>
      <c r="Q82" s="80"/>
      <c r="R82" s="80"/>
      <c r="S82" s="80"/>
      <c r="T82" s="80"/>
      <c r="U82" s="86" t="s">
        <v>713</v>
      </c>
      <c r="V82" s="80" t="s">
        <v>762</v>
      </c>
      <c r="W82" s="80" t="s">
        <v>769</v>
      </c>
      <c r="X82" s="80" t="s">
        <v>762</v>
      </c>
      <c r="Y82" s="80" t="s">
        <v>713</v>
      </c>
      <c r="Z82" s="80" t="s">
        <v>795</v>
      </c>
      <c r="AA82" s="80" t="s">
        <v>713</v>
      </c>
      <c r="AB82" s="80" t="s">
        <v>762</v>
      </c>
      <c r="AC82" s="86" t="s">
        <v>713</v>
      </c>
      <c r="AD82" s="86" t="s">
        <v>713</v>
      </c>
      <c r="AE82" s="86" t="s">
        <v>713</v>
      </c>
      <c r="AF82" s="81">
        <v>5</v>
      </c>
      <c r="AG82" s="81"/>
      <c r="AH82" s="86" t="s">
        <v>713</v>
      </c>
      <c r="AI82" s="87" t="s">
        <v>979</v>
      </c>
      <c r="AJ82" s="91" t="s">
        <v>911</v>
      </c>
      <c r="AK82" s="175">
        <f>9700+23600</f>
        <v>33300</v>
      </c>
      <c r="AL82" s="65" t="s">
        <v>780</v>
      </c>
      <c r="AM82" s="86" t="s">
        <v>713</v>
      </c>
      <c r="AN82" s="86" t="s">
        <v>713</v>
      </c>
    </row>
    <row r="83" spans="1:40" ht="15.75" customHeight="1">
      <c r="A83" s="32" t="s">
        <v>172</v>
      </c>
      <c r="B83" s="186" t="s">
        <v>184</v>
      </c>
      <c r="C83" s="131">
        <v>1</v>
      </c>
      <c r="D83" s="137">
        <v>50.04</v>
      </c>
      <c r="E83" s="133">
        <v>500</v>
      </c>
      <c r="F83" s="133">
        <f t="shared" si="3"/>
        <v>25020</v>
      </c>
      <c r="G83" s="145"/>
      <c r="H83" s="155">
        <f t="shared" si="4"/>
        <v>25020</v>
      </c>
      <c r="I83" s="149">
        <v>2</v>
      </c>
      <c r="J83" s="93" t="s">
        <v>721</v>
      </c>
      <c r="K83" s="93" t="s">
        <v>715</v>
      </c>
      <c r="L83" s="93" t="s">
        <v>716</v>
      </c>
      <c r="M83" s="80">
        <v>2</v>
      </c>
      <c r="N83" s="80">
        <v>1900</v>
      </c>
      <c r="O83" s="80"/>
      <c r="P83" s="80"/>
      <c r="Q83" s="80"/>
      <c r="R83" s="80"/>
      <c r="S83" s="80"/>
      <c r="T83" s="80"/>
      <c r="U83" s="86" t="s">
        <v>713</v>
      </c>
      <c r="V83" s="80" t="s">
        <v>713</v>
      </c>
      <c r="W83" s="80" t="s">
        <v>769</v>
      </c>
      <c r="X83" s="80" t="s">
        <v>762</v>
      </c>
      <c r="Y83" s="80" t="s">
        <v>713</v>
      </c>
      <c r="Z83" s="80" t="s">
        <v>795</v>
      </c>
      <c r="AA83" s="80" t="s">
        <v>713</v>
      </c>
      <c r="AB83" s="80" t="s">
        <v>762</v>
      </c>
      <c r="AC83" s="86" t="s">
        <v>713</v>
      </c>
      <c r="AD83" s="86" t="s">
        <v>713</v>
      </c>
      <c r="AE83" s="86" t="s">
        <v>713</v>
      </c>
      <c r="AF83" s="81">
        <v>1</v>
      </c>
      <c r="AG83" s="81"/>
      <c r="AH83" s="86" t="s">
        <v>713</v>
      </c>
      <c r="AI83" s="87" t="s">
        <v>979</v>
      </c>
      <c r="AJ83" s="91"/>
      <c r="AK83" s="175"/>
      <c r="AL83" s="65" t="s">
        <v>777</v>
      </c>
      <c r="AM83" s="86" t="s">
        <v>713</v>
      </c>
      <c r="AN83" s="86" t="s">
        <v>713</v>
      </c>
    </row>
    <row r="84" spans="1:40" ht="15.75" customHeight="1">
      <c r="A84" s="32" t="s">
        <v>174</v>
      </c>
      <c r="B84" s="186" t="s">
        <v>186</v>
      </c>
      <c r="C84" s="131">
        <v>1</v>
      </c>
      <c r="D84" s="138">
        <v>164.31</v>
      </c>
      <c r="E84" s="133">
        <v>500</v>
      </c>
      <c r="F84" s="133">
        <f t="shared" si="3"/>
        <v>82155</v>
      </c>
      <c r="G84" s="145"/>
      <c r="H84" s="155">
        <f t="shared" si="4"/>
        <v>82155</v>
      </c>
      <c r="I84" s="149">
        <v>2</v>
      </c>
      <c r="J84" s="93" t="s">
        <v>721</v>
      </c>
      <c r="K84" s="93" t="s">
        <v>715</v>
      </c>
      <c r="L84" s="93" t="s">
        <v>716</v>
      </c>
      <c r="M84" s="80">
        <v>2</v>
      </c>
      <c r="N84" s="80">
        <v>1900</v>
      </c>
      <c r="O84" s="80"/>
      <c r="P84" s="80"/>
      <c r="Q84" s="80"/>
      <c r="R84" s="80"/>
      <c r="S84" s="80"/>
      <c r="T84" s="80"/>
      <c r="U84" s="86" t="s">
        <v>713</v>
      </c>
      <c r="V84" s="80" t="s">
        <v>713</v>
      </c>
      <c r="W84" s="80" t="s">
        <v>769</v>
      </c>
      <c r="X84" s="80" t="s">
        <v>762</v>
      </c>
      <c r="Y84" s="80" t="s">
        <v>713</v>
      </c>
      <c r="Z84" s="80" t="s">
        <v>795</v>
      </c>
      <c r="AA84" s="80" t="s">
        <v>713</v>
      </c>
      <c r="AB84" s="80" t="s">
        <v>762</v>
      </c>
      <c r="AC84" s="86" t="s">
        <v>713</v>
      </c>
      <c r="AD84" s="86" t="s">
        <v>713</v>
      </c>
      <c r="AE84" s="86" t="s">
        <v>713</v>
      </c>
      <c r="AF84" s="81">
        <v>4</v>
      </c>
      <c r="AG84" s="81"/>
      <c r="AH84" s="86" t="s">
        <v>713</v>
      </c>
      <c r="AI84" s="87" t="s">
        <v>979</v>
      </c>
      <c r="AJ84" s="91" t="s">
        <v>912</v>
      </c>
      <c r="AK84" s="175">
        <f>15200+5600</f>
        <v>20800</v>
      </c>
      <c r="AL84" s="65" t="s">
        <v>779</v>
      </c>
      <c r="AM84" s="86" t="s">
        <v>713</v>
      </c>
      <c r="AN84" s="86" t="s">
        <v>713</v>
      </c>
    </row>
    <row r="85" spans="1:40" ht="15.75" customHeight="1">
      <c r="A85" s="32" t="s">
        <v>176</v>
      </c>
      <c r="B85" s="186" t="s">
        <v>188</v>
      </c>
      <c r="C85" s="131">
        <v>1</v>
      </c>
      <c r="D85" s="138">
        <v>110.51</v>
      </c>
      <c r="E85" s="133">
        <v>500</v>
      </c>
      <c r="F85" s="133">
        <f t="shared" si="3"/>
        <v>55255</v>
      </c>
      <c r="G85" s="145"/>
      <c r="H85" s="155">
        <f t="shared" si="4"/>
        <v>55255</v>
      </c>
      <c r="I85" s="149">
        <v>2</v>
      </c>
      <c r="J85" s="93" t="s">
        <v>721</v>
      </c>
      <c r="K85" s="93" t="s">
        <v>715</v>
      </c>
      <c r="L85" s="93" t="s">
        <v>722</v>
      </c>
      <c r="M85" s="80">
        <v>1</v>
      </c>
      <c r="N85" s="80">
        <v>1900</v>
      </c>
      <c r="O85" s="80"/>
      <c r="P85" s="80"/>
      <c r="Q85" s="80"/>
      <c r="R85" s="80"/>
      <c r="S85" s="80"/>
      <c r="T85" s="80"/>
      <c r="U85" s="86" t="s">
        <v>713</v>
      </c>
      <c r="V85" s="80" t="s">
        <v>713</v>
      </c>
      <c r="W85" s="80" t="s">
        <v>769</v>
      </c>
      <c r="X85" s="80" t="s">
        <v>762</v>
      </c>
      <c r="Y85" s="80" t="s">
        <v>713</v>
      </c>
      <c r="Z85" s="80" t="s">
        <v>795</v>
      </c>
      <c r="AA85" s="80" t="s">
        <v>713</v>
      </c>
      <c r="AB85" s="80" t="s">
        <v>713</v>
      </c>
      <c r="AC85" s="86" t="s">
        <v>713</v>
      </c>
      <c r="AD85" s="86" t="s">
        <v>713</v>
      </c>
      <c r="AE85" s="86" t="s">
        <v>713</v>
      </c>
      <c r="AF85" s="81">
        <v>4</v>
      </c>
      <c r="AG85" s="81"/>
      <c r="AH85" s="86" t="s">
        <v>713</v>
      </c>
      <c r="AI85" s="87" t="s">
        <v>979</v>
      </c>
      <c r="AJ85" s="91" t="s">
        <v>913</v>
      </c>
      <c r="AK85" s="175">
        <v>9600</v>
      </c>
      <c r="AL85" s="65" t="s">
        <v>780</v>
      </c>
      <c r="AM85" s="86" t="s">
        <v>713</v>
      </c>
      <c r="AN85" s="86" t="s">
        <v>713</v>
      </c>
    </row>
    <row r="86" spans="1:40" ht="15.75" customHeight="1">
      <c r="A86" s="32" t="s">
        <v>177</v>
      </c>
      <c r="B86" s="186" t="s">
        <v>190</v>
      </c>
      <c r="C86" s="131">
        <v>1</v>
      </c>
      <c r="D86" s="138">
        <v>78.91</v>
      </c>
      <c r="E86" s="133">
        <v>500</v>
      </c>
      <c r="F86" s="133">
        <f t="shared" si="3"/>
        <v>39455</v>
      </c>
      <c r="G86" s="145"/>
      <c r="H86" s="155">
        <f t="shared" si="4"/>
        <v>39455</v>
      </c>
      <c r="I86" s="149">
        <v>1</v>
      </c>
      <c r="J86" s="93" t="s">
        <v>721</v>
      </c>
      <c r="K86" s="93" t="s">
        <v>715</v>
      </c>
      <c r="L86" s="93" t="s">
        <v>716</v>
      </c>
      <c r="M86" s="80">
        <v>2</v>
      </c>
      <c r="N86" s="80">
        <v>1900</v>
      </c>
      <c r="O86" s="80"/>
      <c r="P86" s="80"/>
      <c r="Q86" s="80"/>
      <c r="R86" s="80"/>
      <c r="S86" s="80"/>
      <c r="T86" s="80"/>
      <c r="U86" s="86" t="s">
        <v>713</v>
      </c>
      <c r="V86" s="80" t="s">
        <v>713</v>
      </c>
      <c r="W86" s="80" t="s">
        <v>769</v>
      </c>
      <c r="X86" s="80" t="s">
        <v>713</v>
      </c>
      <c r="Y86" s="80" t="s">
        <v>713</v>
      </c>
      <c r="Z86" s="80" t="s">
        <v>795</v>
      </c>
      <c r="AA86" s="80" t="s">
        <v>713</v>
      </c>
      <c r="AB86" s="80" t="s">
        <v>713</v>
      </c>
      <c r="AC86" s="86" t="s">
        <v>713</v>
      </c>
      <c r="AD86" s="86" t="s">
        <v>713</v>
      </c>
      <c r="AE86" s="86" t="s">
        <v>713</v>
      </c>
      <c r="AF86" s="81">
        <v>1</v>
      </c>
      <c r="AG86" s="81"/>
      <c r="AH86" s="86" t="s">
        <v>713</v>
      </c>
      <c r="AI86" s="87" t="s">
        <v>979</v>
      </c>
      <c r="AJ86" s="91" t="s">
        <v>813</v>
      </c>
      <c r="AK86" s="175">
        <v>13900</v>
      </c>
      <c r="AL86" s="65" t="s">
        <v>780</v>
      </c>
      <c r="AM86" s="86" t="s">
        <v>713</v>
      </c>
      <c r="AN86" s="86" t="s">
        <v>713</v>
      </c>
    </row>
    <row r="87" spans="1:40" ht="15.75" customHeight="1">
      <c r="A87" s="32" t="s">
        <v>179</v>
      </c>
      <c r="B87" s="186" t="s">
        <v>192</v>
      </c>
      <c r="C87" s="131">
        <v>1</v>
      </c>
      <c r="D87" s="138">
        <v>33.2</v>
      </c>
      <c r="E87" s="133">
        <v>500</v>
      </c>
      <c r="F87" s="133">
        <f t="shared" si="3"/>
        <v>16600</v>
      </c>
      <c r="G87" s="145"/>
      <c r="H87" s="155">
        <f t="shared" si="4"/>
        <v>16600</v>
      </c>
      <c r="I87" s="149">
        <v>1</v>
      </c>
      <c r="J87" s="93" t="s">
        <v>721</v>
      </c>
      <c r="K87" s="93" t="s">
        <v>715</v>
      </c>
      <c r="L87" s="93" t="s">
        <v>716</v>
      </c>
      <c r="M87" s="80">
        <v>2</v>
      </c>
      <c r="N87" s="80">
        <v>1900</v>
      </c>
      <c r="O87" s="80"/>
      <c r="P87" s="80"/>
      <c r="Q87" s="80"/>
      <c r="R87" s="80"/>
      <c r="S87" s="80"/>
      <c r="T87" s="80"/>
      <c r="U87" s="86" t="s">
        <v>713</v>
      </c>
      <c r="V87" s="80" t="s">
        <v>713</v>
      </c>
      <c r="W87" s="80" t="s">
        <v>768</v>
      </c>
      <c r="X87" s="80" t="s">
        <v>762</v>
      </c>
      <c r="Y87" s="80" t="s">
        <v>713</v>
      </c>
      <c r="Z87" s="80" t="s">
        <v>795</v>
      </c>
      <c r="AA87" s="80" t="s">
        <v>713</v>
      </c>
      <c r="AB87" s="80" t="s">
        <v>713</v>
      </c>
      <c r="AC87" s="86" t="s">
        <v>713</v>
      </c>
      <c r="AD87" s="86" t="s">
        <v>713</v>
      </c>
      <c r="AE87" s="86" t="s">
        <v>713</v>
      </c>
      <c r="AF87" s="81">
        <v>2</v>
      </c>
      <c r="AG87" s="81"/>
      <c r="AH87" s="86" t="s">
        <v>713</v>
      </c>
      <c r="AI87" s="87" t="s">
        <v>979</v>
      </c>
      <c r="AJ87" s="91" t="s">
        <v>797</v>
      </c>
      <c r="AK87" s="175">
        <v>16500</v>
      </c>
      <c r="AL87" s="65" t="s">
        <v>780</v>
      </c>
      <c r="AM87" s="86" t="s">
        <v>713</v>
      </c>
      <c r="AN87" s="86" t="s">
        <v>713</v>
      </c>
    </row>
    <row r="88" spans="1:40" ht="15.75" customHeight="1">
      <c r="A88" s="32" t="s">
        <v>180</v>
      </c>
      <c r="B88" s="187" t="s">
        <v>194</v>
      </c>
      <c r="C88" s="131">
        <v>1</v>
      </c>
      <c r="D88" s="137">
        <v>268.65</v>
      </c>
      <c r="E88" s="133">
        <v>500</v>
      </c>
      <c r="F88" s="133">
        <f t="shared" si="3"/>
        <v>134325</v>
      </c>
      <c r="G88" s="145"/>
      <c r="H88" s="155">
        <f t="shared" si="4"/>
        <v>134325</v>
      </c>
      <c r="I88" s="149">
        <v>2</v>
      </c>
      <c r="J88" s="93" t="s">
        <v>721</v>
      </c>
      <c r="K88" s="93" t="s">
        <v>715</v>
      </c>
      <c r="L88" s="93" t="s">
        <v>716</v>
      </c>
      <c r="M88" s="80">
        <v>2</v>
      </c>
      <c r="N88" s="80">
        <v>1900</v>
      </c>
      <c r="O88" s="80"/>
      <c r="P88" s="80"/>
      <c r="Q88" s="80"/>
      <c r="R88" s="80"/>
      <c r="S88" s="80"/>
      <c r="T88" s="80"/>
      <c r="U88" s="86" t="s">
        <v>713</v>
      </c>
      <c r="V88" s="80" t="s">
        <v>713</v>
      </c>
      <c r="W88" s="80" t="s">
        <v>769</v>
      </c>
      <c r="X88" s="80" t="s">
        <v>762</v>
      </c>
      <c r="Y88" s="80" t="s">
        <v>713</v>
      </c>
      <c r="Z88" s="80" t="s">
        <v>788</v>
      </c>
      <c r="AA88" s="80" t="s">
        <v>713</v>
      </c>
      <c r="AB88" s="80" t="s">
        <v>762</v>
      </c>
      <c r="AC88" s="86" t="s">
        <v>713</v>
      </c>
      <c r="AD88" s="86" t="s">
        <v>713</v>
      </c>
      <c r="AE88" s="86" t="s">
        <v>713</v>
      </c>
      <c r="AF88" s="81">
        <v>9</v>
      </c>
      <c r="AG88" s="81"/>
      <c r="AH88" s="86" t="s">
        <v>713</v>
      </c>
      <c r="AI88" s="87" t="s">
        <v>979</v>
      </c>
      <c r="AJ88" s="91"/>
      <c r="AK88" s="175"/>
      <c r="AL88" s="65" t="s">
        <v>845</v>
      </c>
      <c r="AM88" s="86" t="s">
        <v>713</v>
      </c>
      <c r="AN88" s="86" t="s">
        <v>713</v>
      </c>
    </row>
    <row r="89" spans="1:40" ht="15.75" customHeight="1">
      <c r="A89" s="32" t="s">
        <v>181</v>
      </c>
      <c r="B89" s="187" t="s">
        <v>194</v>
      </c>
      <c r="C89" s="131">
        <v>1</v>
      </c>
      <c r="D89" s="137">
        <v>222.46</v>
      </c>
      <c r="E89" s="133">
        <v>500</v>
      </c>
      <c r="F89" s="133">
        <f t="shared" si="3"/>
        <v>111230</v>
      </c>
      <c r="G89" s="145"/>
      <c r="H89" s="155">
        <f t="shared" si="4"/>
        <v>111230</v>
      </c>
      <c r="I89" s="149">
        <v>2</v>
      </c>
      <c r="J89" s="93" t="s">
        <v>721</v>
      </c>
      <c r="K89" s="93" t="s">
        <v>715</v>
      </c>
      <c r="L89" s="93" t="s">
        <v>716</v>
      </c>
      <c r="M89" s="80">
        <v>2</v>
      </c>
      <c r="N89" s="80">
        <v>1900</v>
      </c>
      <c r="O89" s="80"/>
      <c r="P89" s="80"/>
      <c r="Q89" s="80"/>
      <c r="R89" s="80"/>
      <c r="S89" s="80"/>
      <c r="T89" s="80"/>
      <c r="U89" s="86" t="s">
        <v>713</v>
      </c>
      <c r="V89" s="80" t="s">
        <v>713</v>
      </c>
      <c r="W89" s="80" t="s">
        <v>769</v>
      </c>
      <c r="X89" s="80" t="s">
        <v>762</v>
      </c>
      <c r="Y89" s="80" t="s">
        <v>713</v>
      </c>
      <c r="Z89" s="80" t="s">
        <v>788</v>
      </c>
      <c r="AA89" s="80" t="s">
        <v>713</v>
      </c>
      <c r="AB89" s="80" t="s">
        <v>762</v>
      </c>
      <c r="AC89" s="86" t="s">
        <v>713</v>
      </c>
      <c r="AD89" s="86" t="s">
        <v>713</v>
      </c>
      <c r="AE89" s="86" t="s">
        <v>713</v>
      </c>
      <c r="AF89" s="81">
        <v>9</v>
      </c>
      <c r="AG89" s="81"/>
      <c r="AH89" s="86" t="s">
        <v>713</v>
      </c>
      <c r="AI89" s="87" t="s">
        <v>979</v>
      </c>
      <c r="AJ89" s="91"/>
      <c r="AK89" s="175"/>
      <c r="AL89" s="65" t="s">
        <v>779</v>
      </c>
      <c r="AM89" s="86" t="s">
        <v>713</v>
      </c>
      <c r="AN89" s="86" t="s">
        <v>713</v>
      </c>
    </row>
    <row r="90" spans="1:40" ht="15.75" customHeight="1">
      <c r="A90" s="32" t="s">
        <v>183</v>
      </c>
      <c r="B90" s="187" t="s">
        <v>197</v>
      </c>
      <c r="C90" s="131">
        <v>1</v>
      </c>
      <c r="D90" s="137">
        <v>234.67</v>
      </c>
      <c r="E90" s="133">
        <v>500</v>
      </c>
      <c r="F90" s="133">
        <f t="shared" si="3"/>
        <v>117335</v>
      </c>
      <c r="G90" s="145"/>
      <c r="H90" s="155">
        <f t="shared" si="4"/>
        <v>117335</v>
      </c>
      <c r="I90" s="149">
        <v>3</v>
      </c>
      <c r="J90" s="93" t="s">
        <v>714</v>
      </c>
      <c r="K90" s="93" t="s">
        <v>715</v>
      </c>
      <c r="L90" s="93" t="s">
        <v>716</v>
      </c>
      <c r="M90" s="80">
        <v>2</v>
      </c>
      <c r="N90" s="80">
        <v>1890</v>
      </c>
      <c r="O90" s="80"/>
      <c r="P90" s="80"/>
      <c r="Q90" s="80"/>
      <c r="R90" s="80"/>
      <c r="S90" s="80"/>
      <c r="T90" s="80"/>
      <c r="U90" s="86" t="s">
        <v>713</v>
      </c>
      <c r="V90" s="80"/>
      <c r="W90" s="80"/>
      <c r="X90" s="80"/>
      <c r="Y90" s="80"/>
      <c r="Z90" s="80"/>
      <c r="AA90" s="80" t="s">
        <v>713</v>
      </c>
      <c r="AB90" s="80" t="s">
        <v>762</v>
      </c>
      <c r="AC90" s="86" t="s">
        <v>713</v>
      </c>
      <c r="AD90" s="86" t="s">
        <v>713</v>
      </c>
      <c r="AE90" s="86" t="s">
        <v>713</v>
      </c>
      <c r="AF90" s="81">
        <v>5</v>
      </c>
      <c r="AG90" s="81"/>
      <c r="AH90" s="86" t="s">
        <v>713</v>
      </c>
      <c r="AI90" s="87" t="s">
        <v>979</v>
      </c>
      <c r="AJ90" s="91" t="s">
        <v>797</v>
      </c>
      <c r="AK90" s="175">
        <v>7500</v>
      </c>
      <c r="AL90" s="65" t="s">
        <v>780</v>
      </c>
      <c r="AM90" s="86" t="s">
        <v>713</v>
      </c>
      <c r="AN90" s="86" t="s">
        <v>713</v>
      </c>
    </row>
    <row r="91" spans="1:40" ht="15.75" customHeight="1">
      <c r="A91" s="32" t="s">
        <v>185</v>
      </c>
      <c r="B91" s="186" t="s">
        <v>199</v>
      </c>
      <c r="C91" s="131">
        <v>1</v>
      </c>
      <c r="D91" s="137">
        <f>323.43-48.66</f>
        <v>274.77</v>
      </c>
      <c r="E91" s="133">
        <v>500</v>
      </c>
      <c r="F91" s="133">
        <f t="shared" si="3"/>
        <v>137385</v>
      </c>
      <c r="G91" s="145"/>
      <c r="H91" s="155">
        <f t="shared" si="4"/>
        <v>137385</v>
      </c>
      <c r="I91" s="149">
        <v>4</v>
      </c>
      <c r="J91" s="93" t="s">
        <v>721</v>
      </c>
      <c r="K91" s="93" t="s">
        <v>715</v>
      </c>
      <c r="L91" s="93" t="s">
        <v>716</v>
      </c>
      <c r="M91" s="80">
        <v>2</v>
      </c>
      <c r="N91" s="80">
        <v>1899</v>
      </c>
      <c r="O91" s="80"/>
      <c r="P91" s="80"/>
      <c r="Q91" s="80"/>
      <c r="R91" s="80"/>
      <c r="S91" s="80"/>
      <c r="T91" s="80"/>
      <c r="U91" s="86" t="s">
        <v>713</v>
      </c>
      <c r="V91" s="80" t="s">
        <v>762</v>
      </c>
      <c r="W91" s="80" t="s">
        <v>769</v>
      </c>
      <c r="X91" s="80" t="s">
        <v>762</v>
      </c>
      <c r="Y91" s="80" t="s">
        <v>713</v>
      </c>
      <c r="Z91" s="80" t="s">
        <v>788</v>
      </c>
      <c r="AA91" s="80" t="s">
        <v>713</v>
      </c>
      <c r="AB91" s="80" t="s">
        <v>762</v>
      </c>
      <c r="AC91" s="86" t="s">
        <v>713</v>
      </c>
      <c r="AD91" s="86" t="s">
        <v>713</v>
      </c>
      <c r="AE91" s="86" t="s">
        <v>713</v>
      </c>
      <c r="AF91" s="81">
        <v>7</v>
      </c>
      <c r="AG91" s="81"/>
      <c r="AH91" s="86" t="s">
        <v>713</v>
      </c>
      <c r="AI91" s="87" t="s">
        <v>979</v>
      </c>
      <c r="AJ91" s="91" t="s">
        <v>846</v>
      </c>
      <c r="AK91" s="175">
        <v>24000</v>
      </c>
      <c r="AL91" s="65" t="s">
        <v>779</v>
      </c>
      <c r="AM91" s="86" t="s">
        <v>713</v>
      </c>
      <c r="AN91" s="86" t="s">
        <v>713</v>
      </c>
    </row>
    <row r="92" spans="1:40" ht="15" customHeight="1">
      <c r="A92" s="32" t="s">
        <v>187</v>
      </c>
      <c r="B92" s="186" t="s">
        <v>199</v>
      </c>
      <c r="C92" s="131">
        <v>1</v>
      </c>
      <c r="D92" s="137">
        <v>48.66</v>
      </c>
      <c r="E92" s="133">
        <v>500</v>
      </c>
      <c r="F92" s="133">
        <f t="shared" si="3"/>
        <v>24330</v>
      </c>
      <c r="G92" s="145"/>
      <c r="H92" s="155">
        <f t="shared" si="4"/>
        <v>24330</v>
      </c>
      <c r="I92" s="149">
        <v>1</v>
      </c>
      <c r="J92" s="93" t="s">
        <v>714</v>
      </c>
      <c r="K92" s="93" t="s">
        <v>715</v>
      </c>
      <c r="L92" s="93" t="s">
        <v>716</v>
      </c>
      <c r="M92" s="80">
        <v>2</v>
      </c>
      <c r="N92" s="80">
        <v>1899</v>
      </c>
      <c r="O92" s="80"/>
      <c r="P92" s="80"/>
      <c r="Q92" s="80"/>
      <c r="R92" s="80"/>
      <c r="S92" s="80"/>
      <c r="T92" s="80"/>
      <c r="U92" s="86" t="s">
        <v>713</v>
      </c>
      <c r="V92" s="80" t="s">
        <v>713</v>
      </c>
      <c r="W92" s="80" t="s">
        <v>769</v>
      </c>
      <c r="X92" s="80" t="s">
        <v>713</v>
      </c>
      <c r="Y92" s="80" t="s">
        <v>713</v>
      </c>
      <c r="Z92" s="80" t="s">
        <v>788</v>
      </c>
      <c r="AA92" s="80" t="s">
        <v>713</v>
      </c>
      <c r="AB92" s="80" t="s">
        <v>762</v>
      </c>
      <c r="AC92" s="86" t="s">
        <v>713</v>
      </c>
      <c r="AD92" s="86" t="s">
        <v>713</v>
      </c>
      <c r="AE92" s="86" t="s">
        <v>713</v>
      </c>
      <c r="AF92" s="81">
        <v>1</v>
      </c>
      <c r="AG92" s="81"/>
      <c r="AH92" s="86" t="s">
        <v>713</v>
      </c>
      <c r="AI92" s="87" t="s">
        <v>979</v>
      </c>
      <c r="AJ92" s="91"/>
      <c r="AK92" s="175"/>
      <c r="AL92" s="65" t="s">
        <v>777</v>
      </c>
      <c r="AM92" s="86" t="s">
        <v>713</v>
      </c>
      <c r="AN92" s="86" t="s">
        <v>713</v>
      </c>
    </row>
    <row r="93" spans="1:40" ht="15.75" customHeight="1">
      <c r="A93" s="32" t="s">
        <v>189</v>
      </c>
      <c r="B93" s="186" t="s">
        <v>202</v>
      </c>
      <c r="C93" s="131">
        <v>1</v>
      </c>
      <c r="D93" s="137">
        <v>276.56</v>
      </c>
      <c r="E93" s="133">
        <v>500</v>
      </c>
      <c r="F93" s="133">
        <f t="shared" si="3"/>
        <v>138280</v>
      </c>
      <c r="G93" s="145"/>
      <c r="H93" s="155">
        <f t="shared" si="4"/>
        <v>138280</v>
      </c>
      <c r="I93" s="149">
        <v>4</v>
      </c>
      <c r="J93" s="93" t="s">
        <v>714</v>
      </c>
      <c r="K93" s="93" t="s">
        <v>715</v>
      </c>
      <c r="L93" s="93" t="s">
        <v>716</v>
      </c>
      <c r="M93" s="80">
        <v>2</v>
      </c>
      <c r="N93" s="80"/>
      <c r="O93" s="80">
        <v>1905</v>
      </c>
      <c r="P93" s="80"/>
      <c r="Q93" s="80"/>
      <c r="R93" s="80"/>
      <c r="S93" s="80"/>
      <c r="T93" s="80"/>
      <c r="U93" s="86" t="s">
        <v>713</v>
      </c>
      <c r="V93" s="96" t="s">
        <v>713</v>
      </c>
      <c r="W93" s="97">
        <v>40161</v>
      </c>
      <c r="X93" s="96" t="s">
        <v>762</v>
      </c>
      <c r="Y93" s="96" t="s">
        <v>713</v>
      </c>
      <c r="Z93" s="96" t="s">
        <v>966</v>
      </c>
      <c r="AA93" s="80" t="s">
        <v>713</v>
      </c>
      <c r="AB93" s="96" t="s">
        <v>762</v>
      </c>
      <c r="AC93" s="86" t="s">
        <v>713</v>
      </c>
      <c r="AD93" s="86" t="s">
        <v>713</v>
      </c>
      <c r="AE93" s="86" t="s">
        <v>713</v>
      </c>
      <c r="AF93" s="107">
        <v>6</v>
      </c>
      <c r="AG93" s="107">
        <v>1</v>
      </c>
      <c r="AH93" s="86" t="s">
        <v>713</v>
      </c>
      <c r="AI93" s="87" t="s">
        <v>979</v>
      </c>
      <c r="AJ93" s="91" t="s">
        <v>914</v>
      </c>
      <c r="AK93" s="175">
        <f>9000+17300+8500</f>
        <v>34800</v>
      </c>
      <c r="AL93" s="65" t="s">
        <v>780</v>
      </c>
      <c r="AM93" s="86" t="s">
        <v>713</v>
      </c>
      <c r="AN93" s="86" t="s">
        <v>713</v>
      </c>
    </row>
    <row r="94" spans="1:40" ht="15.75" customHeight="1">
      <c r="A94" s="32" t="s">
        <v>191</v>
      </c>
      <c r="B94" s="186" t="s">
        <v>204</v>
      </c>
      <c r="C94" s="131">
        <v>1</v>
      </c>
      <c r="D94" s="137">
        <v>64.11</v>
      </c>
      <c r="E94" s="133">
        <v>500</v>
      </c>
      <c r="F94" s="133">
        <f t="shared" si="3"/>
        <v>32055</v>
      </c>
      <c r="G94" s="145"/>
      <c r="H94" s="155">
        <f t="shared" si="4"/>
        <v>32055</v>
      </c>
      <c r="I94" s="149">
        <v>2</v>
      </c>
      <c r="J94" s="93" t="s">
        <v>714</v>
      </c>
      <c r="K94" s="93" t="s">
        <v>715</v>
      </c>
      <c r="L94" s="93" t="s">
        <v>716</v>
      </c>
      <c r="M94" s="80">
        <v>2</v>
      </c>
      <c r="N94" s="80"/>
      <c r="O94" s="80">
        <v>1905</v>
      </c>
      <c r="P94" s="80"/>
      <c r="Q94" s="80"/>
      <c r="R94" s="80"/>
      <c r="S94" s="80"/>
      <c r="T94" s="80"/>
      <c r="U94" s="86" t="s">
        <v>713</v>
      </c>
      <c r="V94" s="96" t="s">
        <v>713</v>
      </c>
      <c r="W94" s="97">
        <v>40161</v>
      </c>
      <c r="X94" s="96" t="s">
        <v>762</v>
      </c>
      <c r="Y94" s="96" t="s">
        <v>713</v>
      </c>
      <c r="Z94" s="96" t="s">
        <v>966</v>
      </c>
      <c r="AA94" s="80" t="s">
        <v>713</v>
      </c>
      <c r="AB94" s="96" t="s">
        <v>762</v>
      </c>
      <c r="AC94" s="86" t="s">
        <v>713</v>
      </c>
      <c r="AD94" s="86" t="s">
        <v>713</v>
      </c>
      <c r="AE94" s="86" t="s">
        <v>713</v>
      </c>
      <c r="AF94" s="107">
        <v>2</v>
      </c>
      <c r="AG94" s="107"/>
      <c r="AH94" s="86" t="s">
        <v>713</v>
      </c>
      <c r="AI94" s="87" t="s">
        <v>979</v>
      </c>
      <c r="AJ94" s="91"/>
      <c r="AK94" s="175"/>
      <c r="AL94" s="65" t="s">
        <v>780</v>
      </c>
      <c r="AM94" s="86" t="s">
        <v>713</v>
      </c>
      <c r="AN94" s="86" t="s">
        <v>713</v>
      </c>
    </row>
    <row r="95" spans="1:40" ht="15.75" customHeight="1">
      <c r="A95" s="32" t="s">
        <v>193</v>
      </c>
      <c r="B95" s="186" t="s">
        <v>206</v>
      </c>
      <c r="C95" s="131">
        <v>1</v>
      </c>
      <c r="D95" s="137">
        <v>24.13</v>
      </c>
      <c r="E95" s="133">
        <v>500</v>
      </c>
      <c r="F95" s="133">
        <f t="shared" si="3"/>
        <v>12065</v>
      </c>
      <c r="G95" s="145"/>
      <c r="H95" s="155">
        <f t="shared" si="4"/>
        <v>12065</v>
      </c>
      <c r="I95" s="149">
        <v>1</v>
      </c>
      <c r="J95" s="93" t="s">
        <v>714</v>
      </c>
      <c r="K95" s="93" t="s">
        <v>715</v>
      </c>
      <c r="L95" s="93" t="s">
        <v>716</v>
      </c>
      <c r="M95" s="80">
        <v>2</v>
      </c>
      <c r="N95" s="80"/>
      <c r="O95" s="80">
        <v>1905</v>
      </c>
      <c r="P95" s="80"/>
      <c r="Q95" s="80"/>
      <c r="R95" s="80"/>
      <c r="S95" s="80"/>
      <c r="T95" s="80"/>
      <c r="U95" s="86" t="s">
        <v>713</v>
      </c>
      <c r="V95" s="96" t="s">
        <v>713</v>
      </c>
      <c r="W95" s="97">
        <v>40161</v>
      </c>
      <c r="X95" s="96" t="s">
        <v>762</v>
      </c>
      <c r="Y95" s="96" t="s">
        <v>713</v>
      </c>
      <c r="Z95" s="96" t="s">
        <v>966</v>
      </c>
      <c r="AA95" s="80" t="s">
        <v>713</v>
      </c>
      <c r="AB95" s="96" t="s">
        <v>762</v>
      </c>
      <c r="AC95" s="86" t="s">
        <v>713</v>
      </c>
      <c r="AD95" s="86" t="s">
        <v>713</v>
      </c>
      <c r="AE95" s="86" t="s">
        <v>713</v>
      </c>
      <c r="AF95" s="107">
        <v>1</v>
      </c>
      <c r="AG95" s="107"/>
      <c r="AH95" s="86" t="s">
        <v>713</v>
      </c>
      <c r="AI95" s="87" t="s">
        <v>979</v>
      </c>
      <c r="AJ95" s="91"/>
      <c r="AK95" s="175"/>
      <c r="AL95" s="65" t="s">
        <v>780</v>
      </c>
      <c r="AM95" s="86" t="s">
        <v>713</v>
      </c>
      <c r="AN95" s="86" t="s">
        <v>713</v>
      </c>
    </row>
    <row r="96" spans="1:40" ht="15.75" customHeight="1">
      <c r="A96" s="32" t="s">
        <v>195</v>
      </c>
      <c r="B96" s="186" t="s">
        <v>208</v>
      </c>
      <c r="C96" s="131">
        <v>1</v>
      </c>
      <c r="D96" s="137">
        <v>134.77</v>
      </c>
      <c r="E96" s="133">
        <v>500</v>
      </c>
      <c r="F96" s="133">
        <f t="shared" si="3"/>
        <v>67385</v>
      </c>
      <c r="G96" s="145"/>
      <c r="H96" s="155">
        <f t="shared" si="4"/>
        <v>67385</v>
      </c>
      <c r="I96" s="149">
        <v>2</v>
      </c>
      <c r="J96" s="93" t="s">
        <v>718</v>
      </c>
      <c r="K96" s="93" t="s">
        <v>715</v>
      </c>
      <c r="L96" s="93" t="s">
        <v>716</v>
      </c>
      <c r="M96" s="80">
        <v>2</v>
      </c>
      <c r="N96" s="80">
        <v>1900</v>
      </c>
      <c r="O96" s="80"/>
      <c r="P96" s="80"/>
      <c r="Q96" s="80"/>
      <c r="R96" s="80"/>
      <c r="S96" s="80"/>
      <c r="T96" s="80"/>
      <c r="U96" s="86" t="s">
        <v>713</v>
      </c>
      <c r="V96" s="80" t="s">
        <v>713</v>
      </c>
      <c r="W96" s="80" t="s">
        <v>769</v>
      </c>
      <c r="X96" s="80" t="s">
        <v>762</v>
      </c>
      <c r="Y96" s="80" t="s">
        <v>713</v>
      </c>
      <c r="Z96" s="80" t="s">
        <v>847</v>
      </c>
      <c r="AA96" s="80" t="s">
        <v>713</v>
      </c>
      <c r="AB96" s="80" t="s">
        <v>713</v>
      </c>
      <c r="AC96" s="86" t="s">
        <v>713</v>
      </c>
      <c r="AD96" s="86" t="s">
        <v>713</v>
      </c>
      <c r="AE96" s="86" t="s">
        <v>713</v>
      </c>
      <c r="AF96" s="81">
        <v>5</v>
      </c>
      <c r="AG96" s="81"/>
      <c r="AH96" s="86" t="s">
        <v>713</v>
      </c>
      <c r="AI96" s="87" t="s">
        <v>979</v>
      </c>
      <c r="AJ96" s="91" t="s">
        <v>797</v>
      </c>
      <c r="AK96" s="175">
        <f>3300+3500</f>
        <v>6800</v>
      </c>
      <c r="AL96" s="65" t="s">
        <v>779</v>
      </c>
      <c r="AM96" s="86" t="s">
        <v>713</v>
      </c>
      <c r="AN96" s="86" t="s">
        <v>713</v>
      </c>
    </row>
    <row r="97" spans="1:40" ht="15.75" customHeight="1">
      <c r="A97" s="32" t="s">
        <v>196</v>
      </c>
      <c r="B97" s="186" t="s">
        <v>208</v>
      </c>
      <c r="C97" s="131">
        <v>1</v>
      </c>
      <c r="D97" s="137">
        <v>116.7</v>
      </c>
      <c r="E97" s="133">
        <v>500</v>
      </c>
      <c r="F97" s="133">
        <f t="shared" si="3"/>
        <v>58350</v>
      </c>
      <c r="G97" s="145"/>
      <c r="H97" s="155">
        <f t="shared" si="4"/>
        <v>58350</v>
      </c>
      <c r="I97" s="149">
        <v>2</v>
      </c>
      <c r="J97" s="93" t="s">
        <v>718</v>
      </c>
      <c r="K97" s="93" t="s">
        <v>715</v>
      </c>
      <c r="L97" s="93" t="s">
        <v>716</v>
      </c>
      <c r="M97" s="80">
        <v>2</v>
      </c>
      <c r="N97" s="80">
        <v>1900</v>
      </c>
      <c r="O97" s="80"/>
      <c r="P97" s="80"/>
      <c r="Q97" s="80"/>
      <c r="R97" s="80"/>
      <c r="S97" s="80"/>
      <c r="T97" s="80"/>
      <c r="U97" s="86" t="s">
        <v>713</v>
      </c>
      <c r="V97" s="80" t="s">
        <v>713</v>
      </c>
      <c r="W97" s="80" t="s">
        <v>769</v>
      </c>
      <c r="X97" s="80" t="s">
        <v>762</v>
      </c>
      <c r="Y97" s="80" t="s">
        <v>713</v>
      </c>
      <c r="Z97" s="80" t="s">
        <v>847</v>
      </c>
      <c r="AA97" s="80" t="s">
        <v>713</v>
      </c>
      <c r="AB97" s="80" t="s">
        <v>713</v>
      </c>
      <c r="AC97" s="86" t="s">
        <v>713</v>
      </c>
      <c r="AD97" s="86" t="s">
        <v>713</v>
      </c>
      <c r="AE97" s="86" t="s">
        <v>713</v>
      </c>
      <c r="AF97" s="81">
        <v>3</v>
      </c>
      <c r="AG97" s="81"/>
      <c r="AH97" s="86" t="s">
        <v>713</v>
      </c>
      <c r="AI97" s="87" t="s">
        <v>979</v>
      </c>
      <c r="AJ97" s="91"/>
      <c r="AK97" s="175"/>
      <c r="AL97" s="65" t="s">
        <v>779</v>
      </c>
      <c r="AM97" s="86" t="s">
        <v>713</v>
      </c>
      <c r="AN97" s="86" t="s">
        <v>713</v>
      </c>
    </row>
    <row r="98" spans="1:40" ht="15.75" customHeight="1">
      <c r="A98" s="32" t="s">
        <v>198</v>
      </c>
      <c r="B98" s="186" t="s">
        <v>211</v>
      </c>
      <c r="C98" s="131">
        <v>1</v>
      </c>
      <c r="D98" s="137">
        <v>61.37</v>
      </c>
      <c r="E98" s="133">
        <v>500</v>
      </c>
      <c r="F98" s="133">
        <f t="shared" si="3"/>
        <v>30685</v>
      </c>
      <c r="G98" s="145"/>
      <c r="H98" s="155">
        <f t="shared" si="4"/>
        <v>30685</v>
      </c>
      <c r="I98" s="149">
        <v>1</v>
      </c>
      <c r="J98" s="93" t="s">
        <v>718</v>
      </c>
      <c r="K98" s="93" t="s">
        <v>715</v>
      </c>
      <c r="L98" s="93" t="s">
        <v>716</v>
      </c>
      <c r="M98" s="80">
        <v>2</v>
      </c>
      <c r="N98" s="80"/>
      <c r="O98" s="80">
        <v>1920</v>
      </c>
      <c r="P98" s="80"/>
      <c r="Q98" s="80"/>
      <c r="R98" s="80"/>
      <c r="S98" s="80"/>
      <c r="T98" s="80"/>
      <c r="U98" s="86" t="s">
        <v>713</v>
      </c>
      <c r="V98" s="96" t="s">
        <v>713</v>
      </c>
      <c r="W98" s="97">
        <v>40161</v>
      </c>
      <c r="X98" s="96" t="s">
        <v>969</v>
      </c>
      <c r="Y98" s="96" t="s">
        <v>713</v>
      </c>
      <c r="Z98" s="96" t="s">
        <v>966</v>
      </c>
      <c r="AA98" s="96" t="s">
        <v>713</v>
      </c>
      <c r="AB98" s="96" t="s">
        <v>762</v>
      </c>
      <c r="AC98" s="86" t="s">
        <v>713</v>
      </c>
      <c r="AD98" s="86" t="s">
        <v>713</v>
      </c>
      <c r="AE98" s="86" t="s">
        <v>713</v>
      </c>
      <c r="AF98" s="81">
        <v>1</v>
      </c>
      <c r="AG98" s="81"/>
      <c r="AH98" s="86" t="s">
        <v>713</v>
      </c>
      <c r="AI98" s="87" t="s">
        <v>979</v>
      </c>
      <c r="AJ98" s="91"/>
      <c r="AK98" s="175"/>
      <c r="AL98" s="65" t="s">
        <v>777</v>
      </c>
      <c r="AM98" s="86" t="s">
        <v>713</v>
      </c>
      <c r="AN98" s="86" t="s">
        <v>713</v>
      </c>
    </row>
    <row r="99" spans="1:40" ht="15.75" customHeight="1">
      <c r="A99" s="32" t="s">
        <v>200</v>
      </c>
      <c r="B99" s="187" t="s">
        <v>213</v>
      </c>
      <c r="C99" s="131">
        <v>1</v>
      </c>
      <c r="D99" s="138">
        <v>242.36</v>
      </c>
      <c r="E99" s="133">
        <v>500</v>
      </c>
      <c r="F99" s="133">
        <f t="shared" si="3"/>
        <v>121180</v>
      </c>
      <c r="G99" s="145"/>
      <c r="H99" s="155">
        <f t="shared" si="4"/>
        <v>121180</v>
      </c>
      <c r="I99" s="149">
        <v>4</v>
      </c>
      <c r="J99" s="93" t="s">
        <v>714</v>
      </c>
      <c r="K99" s="93" t="s">
        <v>715</v>
      </c>
      <c r="L99" s="93" t="s">
        <v>723</v>
      </c>
      <c r="M99" s="80">
        <v>1</v>
      </c>
      <c r="N99" s="80">
        <v>1890</v>
      </c>
      <c r="O99" s="80"/>
      <c r="P99" s="80"/>
      <c r="Q99" s="80"/>
      <c r="R99" s="80"/>
      <c r="S99" s="80"/>
      <c r="T99" s="80"/>
      <c r="U99" s="86" t="s">
        <v>713</v>
      </c>
      <c r="V99" s="80" t="s">
        <v>762</v>
      </c>
      <c r="W99" s="80" t="s">
        <v>769</v>
      </c>
      <c r="X99" s="80" t="s">
        <v>762</v>
      </c>
      <c r="Y99" s="80" t="s">
        <v>713</v>
      </c>
      <c r="Z99" s="80" t="s">
        <v>848</v>
      </c>
      <c r="AA99" s="80" t="s">
        <v>713</v>
      </c>
      <c r="AB99" s="80" t="s">
        <v>713</v>
      </c>
      <c r="AC99" s="86" t="s">
        <v>713</v>
      </c>
      <c r="AD99" s="86" t="s">
        <v>713</v>
      </c>
      <c r="AE99" s="86" t="s">
        <v>713</v>
      </c>
      <c r="AF99" s="81">
        <v>8</v>
      </c>
      <c r="AG99" s="81">
        <v>2</v>
      </c>
      <c r="AH99" s="86" t="s">
        <v>713</v>
      </c>
      <c r="AI99" s="87" t="s">
        <v>979</v>
      </c>
      <c r="AJ99" s="91" t="s">
        <v>915</v>
      </c>
      <c r="AK99" s="175">
        <f>45700+16400</f>
        <v>62100</v>
      </c>
      <c r="AL99" s="65" t="s">
        <v>780</v>
      </c>
      <c r="AM99" s="86" t="s">
        <v>713</v>
      </c>
      <c r="AN99" s="86" t="s">
        <v>713</v>
      </c>
    </row>
    <row r="100" spans="1:40" ht="15.75" customHeight="1">
      <c r="A100" s="32" t="s">
        <v>201</v>
      </c>
      <c r="B100" s="187" t="s">
        <v>213</v>
      </c>
      <c r="C100" s="131">
        <v>1</v>
      </c>
      <c r="D100" s="138">
        <v>89.76</v>
      </c>
      <c r="E100" s="133">
        <v>500</v>
      </c>
      <c r="F100" s="133">
        <f t="shared" si="3"/>
        <v>44880</v>
      </c>
      <c r="G100" s="145"/>
      <c r="H100" s="155">
        <f t="shared" si="4"/>
        <v>44880</v>
      </c>
      <c r="I100" s="149">
        <v>1</v>
      </c>
      <c r="J100" s="93" t="s">
        <v>714</v>
      </c>
      <c r="K100" s="93" t="s">
        <v>715</v>
      </c>
      <c r="L100" s="93" t="s">
        <v>716</v>
      </c>
      <c r="M100" s="80">
        <v>2</v>
      </c>
      <c r="N100" s="80">
        <v>1890</v>
      </c>
      <c r="O100" s="80"/>
      <c r="P100" s="80"/>
      <c r="Q100" s="80"/>
      <c r="R100" s="80"/>
      <c r="S100" s="80"/>
      <c r="T100" s="80"/>
      <c r="U100" s="86" t="s">
        <v>713</v>
      </c>
      <c r="V100" s="80" t="s">
        <v>713</v>
      </c>
      <c r="W100" s="80" t="s">
        <v>769</v>
      </c>
      <c r="X100" s="80" t="s">
        <v>762</v>
      </c>
      <c r="Y100" s="80" t="s">
        <v>713</v>
      </c>
      <c r="Z100" s="80" t="s">
        <v>798</v>
      </c>
      <c r="AA100" s="80" t="s">
        <v>713</v>
      </c>
      <c r="AB100" s="80" t="s">
        <v>713</v>
      </c>
      <c r="AC100" s="86" t="s">
        <v>713</v>
      </c>
      <c r="AD100" s="86" t="s">
        <v>713</v>
      </c>
      <c r="AE100" s="86" t="s">
        <v>713</v>
      </c>
      <c r="AF100" s="81">
        <v>4</v>
      </c>
      <c r="AG100" s="81"/>
      <c r="AH100" s="86" t="s">
        <v>713</v>
      </c>
      <c r="AI100" s="87" t="s">
        <v>979</v>
      </c>
      <c r="AJ100" s="91"/>
      <c r="AK100" s="175"/>
      <c r="AL100" s="65" t="s">
        <v>780</v>
      </c>
      <c r="AM100" s="86" t="s">
        <v>713</v>
      </c>
      <c r="AN100" s="86" t="s">
        <v>713</v>
      </c>
    </row>
    <row r="101" spans="1:40" ht="15.75" customHeight="1">
      <c r="A101" s="32" t="s">
        <v>203</v>
      </c>
      <c r="B101" s="187" t="s">
        <v>213</v>
      </c>
      <c r="C101" s="131">
        <v>1</v>
      </c>
      <c r="D101" s="138">
        <v>58.89</v>
      </c>
      <c r="E101" s="133">
        <v>500</v>
      </c>
      <c r="F101" s="133">
        <f t="shared" si="3"/>
        <v>29445</v>
      </c>
      <c r="G101" s="145"/>
      <c r="H101" s="155">
        <f t="shared" si="4"/>
        <v>29445</v>
      </c>
      <c r="I101" s="149">
        <v>1</v>
      </c>
      <c r="J101" s="93" t="s">
        <v>714</v>
      </c>
      <c r="K101" s="93" t="s">
        <v>715</v>
      </c>
      <c r="L101" s="93" t="s">
        <v>716</v>
      </c>
      <c r="M101" s="80">
        <v>2</v>
      </c>
      <c r="N101" s="80">
        <v>1890</v>
      </c>
      <c r="O101" s="80"/>
      <c r="P101" s="80"/>
      <c r="Q101" s="80"/>
      <c r="R101" s="80"/>
      <c r="S101" s="80"/>
      <c r="T101" s="80"/>
      <c r="U101" s="86" t="s">
        <v>713</v>
      </c>
      <c r="V101" s="80" t="s">
        <v>713</v>
      </c>
      <c r="W101" s="80" t="s">
        <v>769</v>
      </c>
      <c r="X101" s="80" t="s">
        <v>762</v>
      </c>
      <c r="Y101" s="80" t="s">
        <v>713</v>
      </c>
      <c r="Z101" s="80" t="s">
        <v>798</v>
      </c>
      <c r="AA101" s="80" t="s">
        <v>713</v>
      </c>
      <c r="AB101" s="80" t="s">
        <v>713</v>
      </c>
      <c r="AC101" s="86" t="s">
        <v>713</v>
      </c>
      <c r="AD101" s="86" t="s">
        <v>713</v>
      </c>
      <c r="AE101" s="86" t="s">
        <v>713</v>
      </c>
      <c r="AF101" s="81">
        <v>1</v>
      </c>
      <c r="AG101" s="81"/>
      <c r="AH101" s="86" t="s">
        <v>713</v>
      </c>
      <c r="AI101" s="87" t="s">
        <v>979</v>
      </c>
      <c r="AJ101" s="91"/>
      <c r="AK101" s="175"/>
      <c r="AL101" s="65" t="s">
        <v>777</v>
      </c>
      <c r="AM101" s="86" t="s">
        <v>713</v>
      </c>
      <c r="AN101" s="86" t="s">
        <v>713</v>
      </c>
    </row>
    <row r="102" spans="1:40" ht="15.75" customHeight="1">
      <c r="A102" s="32" t="s">
        <v>205</v>
      </c>
      <c r="B102" s="187" t="s">
        <v>217</v>
      </c>
      <c r="C102" s="131">
        <v>1</v>
      </c>
      <c r="D102" s="137">
        <v>464.83</v>
      </c>
      <c r="E102" s="133">
        <v>500</v>
      </c>
      <c r="F102" s="133">
        <f t="shared" si="3"/>
        <v>232415</v>
      </c>
      <c r="G102" s="145"/>
      <c r="H102" s="155">
        <f t="shared" si="4"/>
        <v>232415</v>
      </c>
      <c r="I102" s="149">
        <v>3</v>
      </c>
      <c r="J102" s="93" t="s">
        <v>714</v>
      </c>
      <c r="K102" s="93" t="s">
        <v>715</v>
      </c>
      <c r="L102" s="93" t="s">
        <v>716</v>
      </c>
      <c r="M102" s="80">
        <v>2</v>
      </c>
      <c r="N102" s="80">
        <v>1890</v>
      </c>
      <c r="O102" s="80"/>
      <c r="P102" s="80"/>
      <c r="Q102" s="80"/>
      <c r="R102" s="80"/>
      <c r="S102" s="80"/>
      <c r="T102" s="80"/>
      <c r="U102" s="86" t="s">
        <v>713</v>
      </c>
      <c r="V102" s="96" t="s">
        <v>713</v>
      </c>
      <c r="W102" s="97">
        <v>40161</v>
      </c>
      <c r="X102" s="96" t="s">
        <v>762</v>
      </c>
      <c r="Y102" s="96" t="s">
        <v>713</v>
      </c>
      <c r="Z102" s="96" t="s">
        <v>972</v>
      </c>
      <c r="AA102" s="80" t="s">
        <v>713</v>
      </c>
      <c r="AB102" s="96" t="s">
        <v>762</v>
      </c>
      <c r="AC102" s="86" t="s">
        <v>713</v>
      </c>
      <c r="AD102" s="86" t="s">
        <v>713</v>
      </c>
      <c r="AE102" s="86" t="s">
        <v>713</v>
      </c>
      <c r="AF102" s="81">
        <v>11</v>
      </c>
      <c r="AG102" s="81"/>
      <c r="AH102" s="86" t="s">
        <v>713</v>
      </c>
      <c r="AI102" s="87" t="s">
        <v>979</v>
      </c>
      <c r="AJ102" s="91" t="s">
        <v>916</v>
      </c>
      <c r="AK102" s="175">
        <f>42800+12900</f>
        <v>55700</v>
      </c>
      <c r="AL102" s="65" t="s">
        <v>780</v>
      </c>
      <c r="AM102" s="86" t="s">
        <v>713</v>
      </c>
      <c r="AN102" s="86" t="s">
        <v>713</v>
      </c>
    </row>
    <row r="103" spans="1:40" ht="15.75" customHeight="1">
      <c r="A103" s="32" t="s">
        <v>207</v>
      </c>
      <c r="B103" s="191" t="s">
        <v>219</v>
      </c>
      <c r="C103" s="131">
        <v>1</v>
      </c>
      <c r="D103" s="137">
        <v>446.15</v>
      </c>
      <c r="E103" s="133">
        <v>500</v>
      </c>
      <c r="F103" s="133">
        <f t="shared" si="3"/>
        <v>223075</v>
      </c>
      <c r="G103" s="145"/>
      <c r="H103" s="155">
        <f t="shared" si="4"/>
        <v>223075</v>
      </c>
      <c r="I103" s="149">
        <v>4</v>
      </c>
      <c r="J103" s="93" t="s">
        <v>726</v>
      </c>
      <c r="K103" s="93" t="s">
        <v>715</v>
      </c>
      <c r="L103" s="93" t="s">
        <v>716</v>
      </c>
      <c r="M103" s="80">
        <v>2</v>
      </c>
      <c r="N103" s="80"/>
      <c r="O103" s="80">
        <v>1930</v>
      </c>
      <c r="P103" s="80"/>
      <c r="Q103" s="80"/>
      <c r="R103" s="80"/>
      <c r="S103" s="80"/>
      <c r="T103" s="80"/>
      <c r="U103" s="86" t="s">
        <v>713</v>
      </c>
      <c r="V103" s="96" t="s">
        <v>762</v>
      </c>
      <c r="W103" s="97">
        <v>40161</v>
      </c>
      <c r="X103" s="96" t="s">
        <v>762</v>
      </c>
      <c r="Y103" s="96" t="s">
        <v>713</v>
      </c>
      <c r="Z103" s="96" t="s">
        <v>966</v>
      </c>
      <c r="AA103" s="80" t="s">
        <v>713</v>
      </c>
      <c r="AB103" s="96" t="s">
        <v>762</v>
      </c>
      <c r="AC103" s="86" t="s">
        <v>713</v>
      </c>
      <c r="AD103" s="86" t="s">
        <v>713</v>
      </c>
      <c r="AE103" s="86" t="s">
        <v>713</v>
      </c>
      <c r="AF103" s="107">
        <v>7</v>
      </c>
      <c r="AG103" s="107">
        <v>2</v>
      </c>
      <c r="AH103" s="86" t="s">
        <v>713</v>
      </c>
      <c r="AI103" s="87" t="s">
        <v>979</v>
      </c>
      <c r="AJ103" s="91" t="s">
        <v>917</v>
      </c>
      <c r="AK103" s="175">
        <f>24400+31650</f>
        <v>56050</v>
      </c>
      <c r="AL103" s="65" t="s">
        <v>779</v>
      </c>
      <c r="AM103" s="86" t="s">
        <v>713</v>
      </c>
      <c r="AN103" s="86" t="s">
        <v>713</v>
      </c>
    </row>
    <row r="104" spans="1:40" ht="15.75" customHeight="1">
      <c r="A104" s="32" t="s">
        <v>209</v>
      </c>
      <c r="B104" s="191" t="s">
        <v>221</v>
      </c>
      <c r="C104" s="105">
        <v>1</v>
      </c>
      <c r="D104" s="137">
        <v>95.14</v>
      </c>
      <c r="E104" s="133">
        <v>500</v>
      </c>
      <c r="F104" s="133">
        <f t="shared" si="3"/>
        <v>47570</v>
      </c>
      <c r="G104" s="145"/>
      <c r="H104" s="155">
        <f t="shared" si="4"/>
        <v>47570</v>
      </c>
      <c r="I104" s="149">
        <v>1</v>
      </c>
      <c r="J104" s="93" t="s">
        <v>718</v>
      </c>
      <c r="K104" s="93" t="s">
        <v>715</v>
      </c>
      <c r="L104" s="93" t="s">
        <v>716</v>
      </c>
      <c r="M104" s="80">
        <v>2</v>
      </c>
      <c r="N104" s="80"/>
      <c r="O104" s="80">
        <v>1930</v>
      </c>
      <c r="P104" s="80"/>
      <c r="Q104" s="80"/>
      <c r="R104" s="80"/>
      <c r="S104" s="80"/>
      <c r="T104" s="80"/>
      <c r="U104" s="86" t="s">
        <v>713</v>
      </c>
      <c r="V104" s="96" t="s">
        <v>713</v>
      </c>
      <c r="W104" s="97">
        <v>40161</v>
      </c>
      <c r="X104" s="96" t="s">
        <v>762</v>
      </c>
      <c r="Y104" s="96" t="s">
        <v>713</v>
      </c>
      <c r="Z104" s="96" t="s">
        <v>966</v>
      </c>
      <c r="AA104" s="80" t="s">
        <v>713</v>
      </c>
      <c r="AB104" s="96" t="s">
        <v>762</v>
      </c>
      <c r="AC104" s="86" t="s">
        <v>713</v>
      </c>
      <c r="AD104" s="86" t="s">
        <v>713</v>
      </c>
      <c r="AE104" s="86" t="s">
        <v>713</v>
      </c>
      <c r="AF104" s="107">
        <v>1</v>
      </c>
      <c r="AG104" s="107">
        <v>1</v>
      </c>
      <c r="AH104" s="86" t="s">
        <v>713</v>
      </c>
      <c r="AI104" s="87" t="s">
        <v>979</v>
      </c>
      <c r="AJ104" s="91"/>
      <c r="AK104" s="175"/>
      <c r="AL104" s="65" t="s">
        <v>780</v>
      </c>
      <c r="AM104" s="86" t="s">
        <v>713</v>
      </c>
      <c r="AN104" s="86" t="s">
        <v>713</v>
      </c>
    </row>
    <row r="105" spans="1:40" ht="15.75" customHeight="1">
      <c r="A105" s="32" t="s">
        <v>210</v>
      </c>
      <c r="B105" s="191" t="s">
        <v>223</v>
      </c>
      <c r="C105" s="131">
        <v>1</v>
      </c>
      <c r="D105" s="137">
        <v>46.05</v>
      </c>
      <c r="E105" s="133">
        <v>500</v>
      </c>
      <c r="F105" s="133">
        <f t="shared" si="3"/>
        <v>23025</v>
      </c>
      <c r="G105" s="145"/>
      <c r="H105" s="155">
        <f t="shared" si="4"/>
        <v>23025</v>
      </c>
      <c r="I105" s="149">
        <v>1</v>
      </c>
      <c r="J105" s="93" t="s">
        <v>718</v>
      </c>
      <c r="K105" s="93" t="s">
        <v>715</v>
      </c>
      <c r="L105" s="93" t="s">
        <v>716</v>
      </c>
      <c r="M105" s="80">
        <v>2</v>
      </c>
      <c r="N105" s="80"/>
      <c r="O105" s="80">
        <v>1930</v>
      </c>
      <c r="P105" s="80"/>
      <c r="Q105" s="80"/>
      <c r="R105" s="80"/>
      <c r="S105" s="80"/>
      <c r="T105" s="80"/>
      <c r="U105" s="86" t="s">
        <v>713</v>
      </c>
      <c r="V105" s="96" t="s">
        <v>713</v>
      </c>
      <c r="W105" s="97">
        <v>40161</v>
      </c>
      <c r="X105" s="96" t="s">
        <v>762</v>
      </c>
      <c r="Y105" s="96" t="s">
        <v>713</v>
      </c>
      <c r="Z105" s="96" t="s">
        <v>966</v>
      </c>
      <c r="AA105" s="80" t="s">
        <v>713</v>
      </c>
      <c r="AB105" s="96" t="s">
        <v>762</v>
      </c>
      <c r="AC105" s="86" t="s">
        <v>713</v>
      </c>
      <c r="AD105" s="86" t="s">
        <v>713</v>
      </c>
      <c r="AE105" s="86" t="s">
        <v>713</v>
      </c>
      <c r="AF105" s="107">
        <v>1</v>
      </c>
      <c r="AG105" s="107"/>
      <c r="AH105" s="86" t="s">
        <v>713</v>
      </c>
      <c r="AI105" s="87" t="s">
        <v>979</v>
      </c>
      <c r="AJ105" s="91"/>
      <c r="AK105" s="175"/>
      <c r="AL105" s="65" t="s">
        <v>780</v>
      </c>
      <c r="AM105" s="86" t="s">
        <v>713</v>
      </c>
      <c r="AN105" s="86" t="s">
        <v>713</v>
      </c>
    </row>
    <row r="106" spans="1:40" ht="15.75" customHeight="1">
      <c r="A106" s="32" t="s">
        <v>212</v>
      </c>
      <c r="B106" s="191" t="s">
        <v>225</v>
      </c>
      <c r="C106" s="131">
        <v>1</v>
      </c>
      <c r="D106" s="137">
        <v>57.6</v>
      </c>
      <c r="E106" s="133">
        <v>500</v>
      </c>
      <c r="F106" s="133">
        <f t="shared" si="3"/>
        <v>28800</v>
      </c>
      <c r="G106" s="145"/>
      <c r="H106" s="155">
        <f t="shared" si="4"/>
        <v>28800</v>
      </c>
      <c r="I106" s="149">
        <v>2</v>
      </c>
      <c r="J106" s="93" t="s">
        <v>718</v>
      </c>
      <c r="K106" s="93" t="s">
        <v>715</v>
      </c>
      <c r="L106" s="93" t="s">
        <v>716</v>
      </c>
      <c r="M106" s="80">
        <v>2</v>
      </c>
      <c r="N106" s="80"/>
      <c r="O106" s="80">
        <v>1930</v>
      </c>
      <c r="P106" s="80"/>
      <c r="Q106" s="80"/>
      <c r="R106" s="80"/>
      <c r="S106" s="80"/>
      <c r="T106" s="80"/>
      <c r="U106" s="86" t="s">
        <v>713</v>
      </c>
      <c r="V106" s="96" t="s">
        <v>713</v>
      </c>
      <c r="W106" s="97">
        <v>40161</v>
      </c>
      <c r="X106" s="96" t="s">
        <v>762</v>
      </c>
      <c r="Y106" s="96" t="s">
        <v>713</v>
      </c>
      <c r="Z106" s="96" t="s">
        <v>966</v>
      </c>
      <c r="AA106" s="80" t="s">
        <v>713</v>
      </c>
      <c r="AB106" s="96" t="s">
        <v>762</v>
      </c>
      <c r="AC106" s="86" t="s">
        <v>713</v>
      </c>
      <c r="AD106" s="86" t="s">
        <v>713</v>
      </c>
      <c r="AE106" s="86" t="s">
        <v>713</v>
      </c>
      <c r="AF106" s="107">
        <v>1</v>
      </c>
      <c r="AG106" s="107"/>
      <c r="AH106" s="86" t="s">
        <v>713</v>
      </c>
      <c r="AI106" s="87" t="s">
        <v>979</v>
      </c>
      <c r="AJ106" s="91"/>
      <c r="AK106" s="175"/>
      <c r="AL106" s="65" t="s">
        <v>780</v>
      </c>
      <c r="AM106" s="86" t="s">
        <v>713</v>
      </c>
      <c r="AN106" s="86" t="s">
        <v>713</v>
      </c>
    </row>
    <row r="107" spans="1:40" ht="15.75" customHeight="1">
      <c r="A107" s="32" t="s">
        <v>214</v>
      </c>
      <c r="B107" s="186" t="s">
        <v>227</v>
      </c>
      <c r="C107" s="131">
        <v>1</v>
      </c>
      <c r="D107" s="137">
        <v>135.58</v>
      </c>
      <c r="E107" s="133">
        <v>500</v>
      </c>
      <c r="F107" s="133">
        <f t="shared" si="3"/>
        <v>67790</v>
      </c>
      <c r="G107" s="145"/>
      <c r="H107" s="155">
        <f t="shared" si="4"/>
        <v>67790</v>
      </c>
      <c r="I107" s="149">
        <v>1</v>
      </c>
      <c r="J107" s="93" t="s">
        <v>718</v>
      </c>
      <c r="K107" s="93" t="s">
        <v>715</v>
      </c>
      <c r="L107" s="93" t="s">
        <v>716</v>
      </c>
      <c r="M107" s="80">
        <v>2</v>
      </c>
      <c r="N107" s="80"/>
      <c r="O107" s="80">
        <v>1933</v>
      </c>
      <c r="P107" s="80"/>
      <c r="Q107" s="80"/>
      <c r="R107" s="80"/>
      <c r="S107" s="80"/>
      <c r="T107" s="80"/>
      <c r="U107" s="86" t="s">
        <v>713</v>
      </c>
      <c r="V107" s="96" t="s">
        <v>713</v>
      </c>
      <c r="W107" s="97">
        <v>40161</v>
      </c>
      <c r="X107" s="96" t="s">
        <v>762</v>
      </c>
      <c r="Y107" s="96" t="s">
        <v>713</v>
      </c>
      <c r="Z107" s="96" t="s">
        <v>966</v>
      </c>
      <c r="AA107" s="80" t="s">
        <v>713</v>
      </c>
      <c r="AB107" s="96" t="s">
        <v>762</v>
      </c>
      <c r="AC107" s="86" t="s">
        <v>713</v>
      </c>
      <c r="AD107" s="86" t="s">
        <v>713</v>
      </c>
      <c r="AE107" s="86" t="s">
        <v>713</v>
      </c>
      <c r="AF107" s="81">
        <v>3</v>
      </c>
      <c r="AG107" s="81"/>
      <c r="AH107" s="86" t="s">
        <v>713</v>
      </c>
      <c r="AI107" s="87" t="s">
        <v>979</v>
      </c>
      <c r="AJ107" s="91" t="s">
        <v>797</v>
      </c>
      <c r="AK107" s="175">
        <v>16000</v>
      </c>
      <c r="AL107" s="65" t="s">
        <v>780</v>
      </c>
      <c r="AM107" s="86" t="s">
        <v>713</v>
      </c>
      <c r="AN107" s="86" t="s">
        <v>713</v>
      </c>
    </row>
    <row r="108" spans="1:40" ht="15.75" customHeight="1">
      <c r="A108" s="32" t="s">
        <v>215</v>
      </c>
      <c r="B108" s="186" t="s">
        <v>229</v>
      </c>
      <c r="C108" s="131">
        <v>1</v>
      </c>
      <c r="D108" s="137">
        <v>136.61</v>
      </c>
      <c r="E108" s="133">
        <v>500</v>
      </c>
      <c r="F108" s="133">
        <f t="shared" si="3"/>
        <v>68305</v>
      </c>
      <c r="G108" s="145"/>
      <c r="H108" s="155">
        <f t="shared" si="4"/>
        <v>68305</v>
      </c>
      <c r="I108" s="149">
        <v>2</v>
      </c>
      <c r="J108" s="93" t="s">
        <v>718</v>
      </c>
      <c r="K108" s="93" t="s">
        <v>715</v>
      </c>
      <c r="L108" s="93" t="s">
        <v>723</v>
      </c>
      <c r="M108" s="80">
        <v>1</v>
      </c>
      <c r="N108" s="80"/>
      <c r="O108" s="80"/>
      <c r="P108" s="80">
        <v>1940</v>
      </c>
      <c r="Q108" s="80"/>
      <c r="R108" s="80"/>
      <c r="S108" s="80"/>
      <c r="T108" s="80"/>
      <c r="U108" s="86" t="s">
        <v>713</v>
      </c>
      <c r="V108" s="96" t="s">
        <v>713</v>
      </c>
      <c r="W108" s="97">
        <v>40161</v>
      </c>
      <c r="X108" s="96" t="s">
        <v>762</v>
      </c>
      <c r="Y108" s="96" t="s">
        <v>713</v>
      </c>
      <c r="Z108" s="96" t="s">
        <v>970</v>
      </c>
      <c r="AA108" s="80" t="s">
        <v>713</v>
      </c>
      <c r="AB108" s="96" t="s">
        <v>713</v>
      </c>
      <c r="AC108" s="86" t="s">
        <v>713</v>
      </c>
      <c r="AD108" s="86" t="s">
        <v>713</v>
      </c>
      <c r="AE108" s="86" t="s">
        <v>713</v>
      </c>
      <c r="AF108" s="81">
        <v>2</v>
      </c>
      <c r="AG108" s="81"/>
      <c r="AH108" s="86" t="s">
        <v>713</v>
      </c>
      <c r="AI108" s="87" t="s">
        <v>979</v>
      </c>
      <c r="AJ108" s="91"/>
      <c r="AK108" s="175"/>
      <c r="AL108" s="65" t="s">
        <v>780</v>
      </c>
      <c r="AM108" s="86" t="s">
        <v>713</v>
      </c>
      <c r="AN108" s="86" t="s">
        <v>713</v>
      </c>
    </row>
    <row r="109" spans="1:40" ht="15.75" customHeight="1">
      <c r="A109" s="32" t="s">
        <v>216</v>
      </c>
      <c r="B109" s="186" t="s">
        <v>231</v>
      </c>
      <c r="C109" s="131">
        <v>1</v>
      </c>
      <c r="D109" s="137">
        <v>71.93</v>
      </c>
      <c r="E109" s="133">
        <v>500</v>
      </c>
      <c r="F109" s="133">
        <f t="shared" si="3"/>
        <v>35965</v>
      </c>
      <c r="G109" s="145"/>
      <c r="H109" s="155">
        <f t="shared" si="4"/>
        <v>35965</v>
      </c>
      <c r="I109" s="149">
        <v>2</v>
      </c>
      <c r="J109" s="93" t="s">
        <v>718</v>
      </c>
      <c r="K109" s="93" t="s">
        <v>715</v>
      </c>
      <c r="L109" s="93" t="s">
        <v>723</v>
      </c>
      <c r="M109" s="80">
        <v>1</v>
      </c>
      <c r="N109" s="80">
        <v>1893</v>
      </c>
      <c r="O109" s="80"/>
      <c r="P109" s="80"/>
      <c r="Q109" s="80"/>
      <c r="R109" s="80"/>
      <c r="S109" s="80"/>
      <c r="T109" s="80"/>
      <c r="U109" s="86" t="s">
        <v>713</v>
      </c>
      <c r="V109" s="96" t="s">
        <v>713</v>
      </c>
      <c r="W109" s="97">
        <v>40161</v>
      </c>
      <c r="X109" s="96" t="s">
        <v>762</v>
      </c>
      <c r="Y109" s="96" t="s">
        <v>713</v>
      </c>
      <c r="Z109" s="96" t="s">
        <v>970</v>
      </c>
      <c r="AA109" s="80" t="s">
        <v>713</v>
      </c>
      <c r="AB109" s="96" t="s">
        <v>762</v>
      </c>
      <c r="AC109" s="86" t="s">
        <v>713</v>
      </c>
      <c r="AD109" s="86" t="s">
        <v>713</v>
      </c>
      <c r="AE109" s="86" t="s">
        <v>713</v>
      </c>
      <c r="AF109" s="81">
        <v>2</v>
      </c>
      <c r="AG109" s="81"/>
      <c r="AH109" s="86" t="s">
        <v>713</v>
      </c>
      <c r="AI109" s="87" t="s">
        <v>979</v>
      </c>
      <c r="AJ109" s="91"/>
      <c r="AK109" s="175"/>
      <c r="AL109" s="65" t="s">
        <v>780</v>
      </c>
      <c r="AM109" s="86" t="s">
        <v>713</v>
      </c>
      <c r="AN109" s="86" t="s">
        <v>713</v>
      </c>
    </row>
    <row r="110" spans="1:40" ht="15.75" customHeight="1">
      <c r="A110" s="32" t="s">
        <v>218</v>
      </c>
      <c r="B110" s="186" t="s">
        <v>233</v>
      </c>
      <c r="C110" s="131">
        <v>1</v>
      </c>
      <c r="D110" s="137">
        <v>46.53</v>
      </c>
      <c r="E110" s="133">
        <v>500</v>
      </c>
      <c r="F110" s="133">
        <f t="shared" si="3"/>
        <v>23265</v>
      </c>
      <c r="G110" s="145"/>
      <c r="H110" s="155">
        <f t="shared" si="4"/>
        <v>23265</v>
      </c>
      <c r="I110" s="149">
        <v>1</v>
      </c>
      <c r="J110" s="93" t="s">
        <v>718</v>
      </c>
      <c r="K110" s="93" t="s">
        <v>715</v>
      </c>
      <c r="L110" s="93" t="s">
        <v>723</v>
      </c>
      <c r="M110" s="80">
        <v>1</v>
      </c>
      <c r="N110" s="80"/>
      <c r="O110" s="80"/>
      <c r="P110" s="80">
        <v>1941</v>
      </c>
      <c r="Q110" s="80"/>
      <c r="R110" s="80"/>
      <c r="S110" s="80"/>
      <c r="T110" s="80"/>
      <c r="U110" s="86" t="s">
        <v>713</v>
      </c>
      <c r="V110" s="96" t="s">
        <v>713</v>
      </c>
      <c r="W110" s="97">
        <v>40161</v>
      </c>
      <c r="X110" s="96" t="s">
        <v>762</v>
      </c>
      <c r="Y110" s="96" t="s">
        <v>713</v>
      </c>
      <c r="Z110" s="96" t="s">
        <v>966</v>
      </c>
      <c r="AA110" s="80" t="s">
        <v>713</v>
      </c>
      <c r="AB110" s="96" t="s">
        <v>713</v>
      </c>
      <c r="AC110" s="86" t="s">
        <v>713</v>
      </c>
      <c r="AD110" s="86" t="s">
        <v>713</v>
      </c>
      <c r="AE110" s="86" t="s">
        <v>713</v>
      </c>
      <c r="AF110" s="81">
        <v>1</v>
      </c>
      <c r="AG110" s="81">
        <v>1</v>
      </c>
      <c r="AH110" s="86" t="s">
        <v>713</v>
      </c>
      <c r="AI110" s="87" t="s">
        <v>979</v>
      </c>
      <c r="AJ110" s="91"/>
      <c r="AK110" s="175"/>
      <c r="AL110" s="65" t="s">
        <v>780</v>
      </c>
      <c r="AM110" s="86" t="s">
        <v>713</v>
      </c>
      <c r="AN110" s="86" t="s">
        <v>713</v>
      </c>
    </row>
    <row r="111" spans="1:40" ht="15.75" customHeight="1">
      <c r="A111" s="32" t="s">
        <v>220</v>
      </c>
      <c r="B111" s="186" t="s">
        <v>235</v>
      </c>
      <c r="C111" s="131">
        <v>1</v>
      </c>
      <c r="D111" s="137">
        <v>350.24</v>
      </c>
      <c r="E111" s="133">
        <v>500</v>
      </c>
      <c r="F111" s="133">
        <f t="shared" si="3"/>
        <v>175120</v>
      </c>
      <c r="G111" s="145"/>
      <c r="H111" s="155">
        <f t="shared" si="4"/>
        <v>175120</v>
      </c>
      <c r="I111" s="149">
        <v>4</v>
      </c>
      <c r="J111" s="93" t="s">
        <v>717</v>
      </c>
      <c r="K111" s="93" t="s">
        <v>715</v>
      </c>
      <c r="L111" s="93" t="s">
        <v>716</v>
      </c>
      <c r="M111" s="80">
        <v>2</v>
      </c>
      <c r="N111" s="80"/>
      <c r="O111" s="80">
        <v>1909</v>
      </c>
      <c r="P111" s="80"/>
      <c r="Q111" s="80"/>
      <c r="R111" s="80"/>
      <c r="S111" s="80"/>
      <c r="T111" s="80"/>
      <c r="U111" s="86" t="s">
        <v>713</v>
      </c>
      <c r="V111" s="96" t="s">
        <v>762</v>
      </c>
      <c r="W111" s="97">
        <v>40161</v>
      </c>
      <c r="X111" s="96" t="s">
        <v>993</v>
      </c>
      <c r="Y111" s="96" t="s">
        <v>713</v>
      </c>
      <c r="Z111" s="96" t="s">
        <v>782</v>
      </c>
      <c r="AA111" s="80" t="s">
        <v>713</v>
      </c>
      <c r="AB111" s="96" t="s">
        <v>762</v>
      </c>
      <c r="AC111" s="86" t="s">
        <v>713</v>
      </c>
      <c r="AD111" s="86" t="s">
        <v>713</v>
      </c>
      <c r="AE111" s="86" t="s">
        <v>713</v>
      </c>
      <c r="AF111" s="81">
        <v>5</v>
      </c>
      <c r="AG111" s="81">
        <v>1</v>
      </c>
      <c r="AH111" s="86" t="s">
        <v>713</v>
      </c>
      <c r="AI111" s="87" t="s">
        <v>979</v>
      </c>
      <c r="AJ111" s="91" t="s">
        <v>918</v>
      </c>
      <c r="AK111" s="175">
        <f>6000+5000</f>
        <v>11000</v>
      </c>
      <c r="AL111" s="65" t="s">
        <v>780</v>
      </c>
      <c r="AM111" s="86" t="s">
        <v>713</v>
      </c>
      <c r="AN111" s="86" t="s">
        <v>713</v>
      </c>
    </row>
    <row r="112" spans="1:40" ht="15.75" customHeight="1">
      <c r="A112" s="32" t="s">
        <v>222</v>
      </c>
      <c r="B112" s="187" t="s">
        <v>237</v>
      </c>
      <c r="C112" s="131">
        <v>1</v>
      </c>
      <c r="D112" s="138">
        <v>100.6</v>
      </c>
      <c r="E112" s="133">
        <v>500</v>
      </c>
      <c r="F112" s="133">
        <f t="shared" si="3"/>
        <v>50300</v>
      </c>
      <c r="G112" s="145"/>
      <c r="H112" s="155">
        <f t="shared" si="4"/>
        <v>50300</v>
      </c>
      <c r="I112" s="149">
        <v>2</v>
      </c>
      <c r="J112" s="93" t="s">
        <v>714</v>
      </c>
      <c r="K112" s="93" t="s">
        <v>715</v>
      </c>
      <c r="L112" s="93" t="s">
        <v>716</v>
      </c>
      <c r="M112" s="80">
        <v>2</v>
      </c>
      <c r="N112" s="80">
        <v>1887</v>
      </c>
      <c r="O112" s="80"/>
      <c r="P112" s="80"/>
      <c r="Q112" s="80"/>
      <c r="R112" s="80"/>
      <c r="S112" s="80"/>
      <c r="T112" s="80"/>
      <c r="U112" s="86" t="s">
        <v>713</v>
      </c>
      <c r="V112" s="80" t="s">
        <v>713</v>
      </c>
      <c r="W112" s="80" t="s">
        <v>769</v>
      </c>
      <c r="X112" s="80" t="s">
        <v>762</v>
      </c>
      <c r="Y112" s="80" t="s">
        <v>713</v>
      </c>
      <c r="Z112" s="80" t="s">
        <v>798</v>
      </c>
      <c r="AA112" s="80" t="s">
        <v>713</v>
      </c>
      <c r="AB112" s="80" t="s">
        <v>762</v>
      </c>
      <c r="AC112" s="86" t="s">
        <v>713</v>
      </c>
      <c r="AD112" s="86" t="s">
        <v>713</v>
      </c>
      <c r="AE112" s="86" t="s">
        <v>713</v>
      </c>
      <c r="AF112" s="81">
        <v>2</v>
      </c>
      <c r="AG112" s="81"/>
      <c r="AH112" s="86" t="s">
        <v>713</v>
      </c>
      <c r="AI112" s="87" t="s">
        <v>979</v>
      </c>
      <c r="AJ112" s="91"/>
      <c r="AK112" s="175"/>
      <c r="AL112" s="65" t="s">
        <v>780</v>
      </c>
      <c r="AM112" s="86" t="s">
        <v>713</v>
      </c>
      <c r="AN112" s="86" t="s">
        <v>713</v>
      </c>
    </row>
    <row r="113" spans="1:40" ht="15.75" customHeight="1">
      <c r="A113" s="32" t="s">
        <v>224</v>
      </c>
      <c r="B113" s="187" t="s">
        <v>239</v>
      </c>
      <c r="C113" s="131">
        <v>1</v>
      </c>
      <c r="D113" s="138">
        <v>419</v>
      </c>
      <c r="E113" s="133">
        <v>500</v>
      </c>
      <c r="F113" s="133">
        <f t="shared" si="3"/>
        <v>209500</v>
      </c>
      <c r="G113" s="145"/>
      <c r="H113" s="155">
        <f t="shared" si="4"/>
        <v>209500</v>
      </c>
      <c r="I113" s="149">
        <v>4</v>
      </c>
      <c r="J113" s="93" t="s">
        <v>724</v>
      </c>
      <c r="K113" s="93" t="s">
        <v>715</v>
      </c>
      <c r="L113" s="93" t="s">
        <v>716</v>
      </c>
      <c r="M113" s="80">
        <v>2</v>
      </c>
      <c r="N113" s="80">
        <v>1887</v>
      </c>
      <c r="O113" s="80"/>
      <c r="P113" s="80"/>
      <c r="Q113" s="80"/>
      <c r="R113" s="80"/>
      <c r="S113" s="80"/>
      <c r="T113" s="80"/>
      <c r="U113" s="86" t="s">
        <v>713</v>
      </c>
      <c r="V113" s="80" t="s">
        <v>762</v>
      </c>
      <c r="W113" s="80" t="s">
        <v>769</v>
      </c>
      <c r="X113" s="80" t="s">
        <v>762</v>
      </c>
      <c r="Y113" s="80" t="s">
        <v>713</v>
      </c>
      <c r="Z113" s="80" t="s">
        <v>798</v>
      </c>
      <c r="AA113" s="80" t="s">
        <v>713</v>
      </c>
      <c r="AB113" s="80" t="s">
        <v>762</v>
      </c>
      <c r="AC113" s="86" t="s">
        <v>713</v>
      </c>
      <c r="AD113" s="86" t="s">
        <v>713</v>
      </c>
      <c r="AE113" s="86" t="s">
        <v>713</v>
      </c>
      <c r="AF113" s="81">
        <v>3</v>
      </c>
      <c r="AG113" s="81">
        <v>2</v>
      </c>
      <c r="AH113" s="86" t="s">
        <v>713</v>
      </c>
      <c r="AI113" s="87" t="s">
        <v>979</v>
      </c>
      <c r="AJ113" s="91" t="s">
        <v>919</v>
      </c>
      <c r="AK113" s="175">
        <f>12000+65500</f>
        <v>77500</v>
      </c>
      <c r="AL113" s="65" t="s">
        <v>780</v>
      </c>
      <c r="AM113" s="86" t="s">
        <v>713</v>
      </c>
      <c r="AN113" s="86" t="s">
        <v>713</v>
      </c>
    </row>
    <row r="114" spans="1:40" ht="15.75" customHeight="1">
      <c r="A114" s="32" t="s">
        <v>1012</v>
      </c>
      <c r="B114" s="187" t="s">
        <v>241</v>
      </c>
      <c r="C114" s="131">
        <v>1</v>
      </c>
      <c r="D114" s="138">
        <v>54.77</v>
      </c>
      <c r="E114" s="133">
        <v>500</v>
      </c>
      <c r="F114" s="133">
        <f t="shared" si="3"/>
        <v>27385</v>
      </c>
      <c r="G114" s="145"/>
      <c r="H114" s="155">
        <f t="shared" si="4"/>
        <v>27385</v>
      </c>
      <c r="I114" s="149">
        <v>1</v>
      </c>
      <c r="J114" s="93" t="s">
        <v>714</v>
      </c>
      <c r="K114" s="93" t="s">
        <v>715</v>
      </c>
      <c r="L114" s="93" t="s">
        <v>716</v>
      </c>
      <c r="M114" s="80">
        <v>2</v>
      </c>
      <c r="N114" s="80">
        <v>1887</v>
      </c>
      <c r="O114" s="80"/>
      <c r="P114" s="80"/>
      <c r="Q114" s="80"/>
      <c r="R114" s="80"/>
      <c r="S114" s="80"/>
      <c r="T114" s="80"/>
      <c r="U114" s="86" t="s">
        <v>713</v>
      </c>
      <c r="V114" s="80" t="s">
        <v>713</v>
      </c>
      <c r="W114" s="80" t="s">
        <v>769</v>
      </c>
      <c r="X114" s="80" t="s">
        <v>762</v>
      </c>
      <c r="Y114" s="80" t="s">
        <v>713</v>
      </c>
      <c r="Z114" s="80" t="s">
        <v>798</v>
      </c>
      <c r="AA114" s="80" t="s">
        <v>713</v>
      </c>
      <c r="AB114" s="80" t="s">
        <v>762</v>
      </c>
      <c r="AC114" s="86" t="s">
        <v>713</v>
      </c>
      <c r="AD114" s="86" t="s">
        <v>713</v>
      </c>
      <c r="AE114" s="86" t="s">
        <v>713</v>
      </c>
      <c r="AF114" s="81">
        <v>1</v>
      </c>
      <c r="AG114" s="81"/>
      <c r="AH114" s="86" t="s">
        <v>713</v>
      </c>
      <c r="AI114" s="87" t="s">
        <v>979</v>
      </c>
      <c r="AJ114" s="91" t="s">
        <v>836</v>
      </c>
      <c r="AK114" s="175">
        <f>6500+5000</f>
        <v>11500</v>
      </c>
      <c r="AL114" s="65" t="s">
        <v>780</v>
      </c>
      <c r="AM114" s="86" t="s">
        <v>713</v>
      </c>
      <c r="AN114" s="86" t="s">
        <v>713</v>
      </c>
    </row>
    <row r="115" spans="1:40" ht="15.75" customHeight="1">
      <c r="A115" s="32" t="s">
        <v>226</v>
      </c>
      <c r="B115" s="186" t="s">
        <v>243</v>
      </c>
      <c r="C115" s="131">
        <v>1</v>
      </c>
      <c r="D115" s="137">
        <v>117.82</v>
      </c>
      <c r="E115" s="133">
        <v>500</v>
      </c>
      <c r="F115" s="133">
        <f t="shared" si="3"/>
        <v>58910</v>
      </c>
      <c r="G115" s="145"/>
      <c r="H115" s="155">
        <f t="shared" si="4"/>
        <v>58910</v>
      </c>
      <c r="I115" s="149">
        <v>1</v>
      </c>
      <c r="J115" s="93" t="s">
        <v>718</v>
      </c>
      <c r="K115" s="93" t="s">
        <v>715</v>
      </c>
      <c r="L115" s="93" t="s">
        <v>716</v>
      </c>
      <c r="M115" s="80">
        <v>2</v>
      </c>
      <c r="N115" s="80">
        <v>1900</v>
      </c>
      <c r="O115" s="80"/>
      <c r="P115" s="80"/>
      <c r="Q115" s="80"/>
      <c r="R115" s="80"/>
      <c r="S115" s="80"/>
      <c r="T115" s="80"/>
      <c r="U115" s="86" t="s">
        <v>713</v>
      </c>
      <c r="V115" s="80" t="s">
        <v>713</v>
      </c>
      <c r="W115" s="80" t="s">
        <v>769</v>
      </c>
      <c r="X115" s="80" t="s">
        <v>762</v>
      </c>
      <c r="Y115" s="80" t="s">
        <v>713</v>
      </c>
      <c r="Z115" s="80" t="s">
        <v>795</v>
      </c>
      <c r="AA115" s="80" t="s">
        <v>713</v>
      </c>
      <c r="AB115" s="80" t="s">
        <v>762</v>
      </c>
      <c r="AC115" s="86" t="s">
        <v>713</v>
      </c>
      <c r="AD115" s="86" t="s">
        <v>713</v>
      </c>
      <c r="AE115" s="86" t="s">
        <v>713</v>
      </c>
      <c r="AF115" s="81">
        <v>3</v>
      </c>
      <c r="AG115" s="81"/>
      <c r="AH115" s="86" t="s">
        <v>713</v>
      </c>
      <c r="AI115" s="87" t="s">
        <v>979</v>
      </c>
      <c r="AJ115" s="91" t="s">
        <v>920</v>
      </c>
      <c r="AK115" s="175">
        <v>5700</v>
      </c>
      <c r="AL115" s="65" t="s">
        <v>780</v>
      </c>
      <c r="AM115" s="86" t="s">
        <v>713</v>
      </c>
      <c r="AN115" s="86" t="s">
        <v>713</v>
      </c>
    </row>
    <row r="116" spans="1:40" ht="15.75" customHeight="1">
      <c r="A116" s="32" t="s">
        <v>228</v>
      </c>
      <c r="B116" s="186" t="s">
        <v>245</v>
      </c>
      <c r="C116" s="131">
        <v>1</v>
      </c>
      <c r="D116" s="139">
        <v>228.19</v>
      </c>
      <c r="E116" s="133">
        <v>500</v>
      </c>
      <c r="F116" s="133">
        <f t="shared" si="3"/>
        <v>114095</v>
      </c>
      <c r="G116" s="145"/>
      <c r="H116" s="155">
        <f t="shared" si="4"/>
        <v>114095</v>
      </c>
      <c r="I116" s="149">
        <v>3</v>
      </c>
      <c r="J116" s="93" t="s">
        <v>718</v>
      </c>
      <c r="K116" s="93" t="s">
        <v>715</v>
      </c>
      <c r="L116" s="93" t="s">
        <v>722</v>
      </c>
      <c r="M116" s="80">
        <v>1</v>
      </c>
      <c r="N116" s="80">
        <v>1895</v>
      </c>
      <c r="O116" s="80"/>
      <c r="P116" s="80"/>
      <c r="Q116" s="80"/>
      <c r="R116" s="80"/>
      <c r="S116" s="80"/>
      <c r="T116" s="80"/>
      <c r="U116" s="86" t="s">
        <v>713</v>
      </c>
      <c r="V116" s="80" t="s">
        <v>762</v>
      </c>
      <c r="W116" s="80" t="s">
        <v>769</v>
      </c>
      <c r="X116" s="80" t="s">
        <v>762</v>
      </c>
      <c r="Y116" s="80" t="s">
        <v>713</v>
      </c>
      <c r="Z116" s="80" t="s">
        <v>789</v>
      </c>
      <c r="AA116" s="80" t="s">
        <v>713</v>
      </c>
      <c r="AB116" s="80" t="s">
        <v>762</v>
      </c>
      <c r="AC116" s="86" t="s">
        <v>713</v>
      </c>
      <c r="AD116" s="86" t="s">
        <v>713</v>
      </c>
      <c r="AE116" s="86" t="s">
        <v>713</v>
      </c>
      <c r="AF116" s="81">
        <v>5</v>
      </c>
      <c r="AG116" s="81"/>
      <c r="AH116" s="86" t="s">
        <v>713</v>
      </c>
      <c r="AI116" s="87" t="s">
        <v>979</v>
      </c>
      <c r="AJ116" s="91"/>
      <c r="AK116" s="175"/>
      <c r="AL116" s="65" t="s">
        <v>779</v>
      </c>
      <c r="AM116" s="86" t="s">
        <v>713</v>
      </c>
      <c r="AN116" s="86" t="s">
        <v>713</v>
      </c>
    </row>
    <row r="117" spans="1:40" ht="15.75" customHeight="1">
      <c r="A117" s="32" t="s">
        <v>230</v>
      </c>
      <c r="B117" s="186" t="s">
        <v>247</v>
      </c>
      <c r="C117" s="131">
        <v>1</v>
      </c>
      <c r="D117" s="139">
        <v>44.7</v>
      </c>
      <c r="E117" s="133">
        <v>500</v>
      </c>
      <c r="F117" s="133">
        <f t="shared" si="3"/>
        <v>22350</v>
      </c>
      <c r="G117" s="145"/>
      <c r="H117" s="155">
        <f t="shared" si="4"/>
        <v>22350</v>
      </c>
      <c r="I117" s="149">
        <v>2</v>
      </c>
      <c r="J117" s="93" t="s">
        <v>718</v>
      </c>
      <c r="K117" s="93" t="s">
        <v>715</v>
      </c>
      <c r="L117" s="93" t="s">
        <v>716</v>
      </c>
      <c r="M117" s="80">
        <v>2</v>
      </c>
      <c r="N117" s="80">
        <v>1895</v>
      </c>
      <c r="O117" s="80"/>
      <c r="P117" s="80"/>
      <c r="Q117" s="80"/>
      <c r="R117" s="80"/>
      <c r="S117" s="80"/>
      <c r="T117" s="80"/>
      <c r="U117" s="86" t="s">
        <v>713</v>
      </c>
      <c r="V117" s="80" t="s">
        <v>713</v>
      </c>
      <c r="W117" s="80" t="s">
        <v>771</v>
      </c>
      <c r="X117" s="80" t="s">
        <v>762</v>
      </c>
      <c r="Y117" s="80" t="s">
        <v>713</v>
      </c>
      <c r="Z117" s="80" t="s">
        <v>789</v>
      </c>
      <c r="AA117" s="80" t="s">
        <v>713</v>
      </c>
      <c r="AB117" s="80" t="s">
        <v>713</v>
      </c>
      <c r="AC117" s="86" t="s">
        <v>713</v>
      </c>
      <c r="AD117" s="86" t="s">
        <v>713</v>
      </c>
      <c r="AE117" s="86" t="s">
        <v>713</v>
      </c>
      <c r="AF117" s="81">
        <v>1</v>
      </c>
      <c r="AG117" s="81"/>
      <c r="AH117" s="86" t="s">
        <v>713</v>
      </c>
      <c r="AI117" s="87" t="s">
        <v>979</v>
      </c>
      <c r="AJ117" s="91" t="s">
        <v>799</v>
      </c>
      <c r="AK117" s="175">
        <v>5000</v>
      </c>
      <c r="AL117" s="65" t="s">
        <v>777</v>
      </c>
      <c r="AM117" s="86" t="s">
        <v>713</v>
      </c>
      <c r="AN117" s="86" t="s">
        <v>713</v>
      </c>
    </row>
    <row r="118" spans="1:40" ht="15.75" customHeight="1">
      <c r="A118" s="32" t="s">
        <v>232</v>
      </c>
      <c r="B118" s="186" t="s">
        <v>249</v>
      </c>
      <c r="C118" s="131">
        <v>1</v>
      </c>
      <c r="D118" s="137">
        <v>728.72</v>
      </c>
      <c r="E118" s="133">
        <v>500</v>
      </c>
      <c r="F118" s="133">
        <f t="shared" si="3"/>
        <v>364360</v>
      </c>
      <c r="G118" s="145"/>
      <c r="H118" s="155">
        <f t="shared" si="4"/>
        <v>364360</v>
      </c>
      <c r="I118" s="149">
        <v>5</v>
      </c>
      <c r="J118" s="93" t="s">
        <v>717</v>
      </c>
      <c r="K118" s="93" t="s">
        <v>715</v>
      </c>
      <c r="L118" s="93" t="s">
        <v>719</v>
      </c>
      <c r="M118" s="80">
        <v>2</v>
      </c>
      <c r="N118" s="80">
        <v>1865</v>
      </c>
      <c r="O118" s="80"/>
      <c r="P118" s="80"/>
      <c r="Q118" s="80"/>
      <c r="R118" s="80"/>
      <c r="S118" s="80"/>
      <c r="T118" s="80"/>
      <c r="U118" s="86" t="s">
        <v>713</v>
      </c>
      <c r="V118" s="80" t="s">
        <v>762</v>
      </c>
      <c r="W118" s="80" t="s">
        <v>769</v>
      </c>
      <c r="X118" s="80" t="s">
        <v>762</v>
      </c>
      <c r="Y118" s="80" t="s">
        <v>713</v>
      </c>
      <c r="Z118" s="80" t="s">
        <v>790</v>
      </c>
      <c r="AA118" s="80" t="s">
        <v>713</v>
      </c>
      <c r="AB118" s="80" t="s">
        <v>762</v>
      </c>
      <c r="AC118" s="86" t="s">
        <v>713</v>
      </c>
      <c r="AD118" s="86" t="s">
        <v>713</v>
      </c>
      <c r="AE118" s="86" t="s">
        <v>713</v>
      </c>
      <c r="AF118" s="81">
        <v>11</v>
      </c>
      <c r="AG118" s="81"/>
      <c r="AH118" s="86" t="s">
        <v>713</v>
      </c>
      <c r="AI118" s="87" t="s">
        <v>979</v>
      </c>
      <c r="AJ118" s="91" t="s">
        <v>921</v>
      </c>
      <c r="AK118" s="175">
        <f>20300+13400</f>
        <v>33700</v>
      </c>
      <c r="AL118" s="65" t="s">
        <v>779</v>
      </c>
      <c r="AM118" s="86" t="s">
        <v>713</v>
      </c>
      <c r="AN118" s="86" t="s">
        <v>713</v>
      </c>
    </row>
    <row r="119" spans="1:45" ht="15.75" customHeight="1">
      <c r="A119" s="32" t="s">
        <v>234</v>
      </c>
      <c r="B119" s="336" t="s">
        <v>694</v>
      </c>
      <c r="C119" s="337">
        <v>2</v>
      </c>
      <c r="D119" s="338">
        <v>154.35</v>
      </c>
      <c r="E119" s="316">
        <v>500</v>
      </c>
      <c r="F119" s="316">
        <f t="shared" si="3"/>
        <v>77175</v>
      </c>
      <c r="G119" s="317"/>
      <c r="H119" s="318">
        <f t="shared" si="4"/>
        <v>77175</v>
      </c>
      <c r="I119" s="319">
        <v>2</v>
      </c>
      <c r="J119" s="320" t="s">
        <v>714</v>
      </c>
      <c r="K119" s="320" t="s">
        <v>715</v>
      </c>
      <c r="L119" s="320" t="s">
        <v>716</v>
      </c>
      <c r="M119" s="95">
        <v>2</v>
      </c>
      <c r="N119" s="95">
        <v>1880</v>
      </c>
      <c r="O119" s="95"/>
      <c r="P119" s="95"/>
      <c r="Q119" s="95"/>
      <c r="R119" s="95"/>
      <c r="S119" s="95"/>
      <c r="T119" s="95"/>
      <c r="U119" s="95" t="s">
        <v>713</v>
      </c>
      <c r="V119" s="321" t="s">
        <v>713</v>
      </c>
      <c r="W119" s="321"/>
      <c r="X119" s="321" t="s">
        <v>978</v>
      </c>
      <c r="Y119" s="321" t="s">
        <v>713</v>
      </c>
      <c r="Z119" s="321" t="s">
        <v>972</v>
      </c>
      <c r="AA119" s="95" t="s">
        <v>713</v>
      </c>
      <c r="AB119" s="95"/>
      <c r="AC119" s="95" t="s">
        <v>713</v>
      </c>
      <c r="AD119" s="95" t="s">
        <v>713</v>
      </c>
      <c r="AE119" s="95" t="s">
        <v>713</v>
      </c>
      <c r="AF119" s="321">
        <v>3</v>
      </c>
      <c r="AG119" s="321">
        <v>2</v>
      </c>
      <c r="AH119" s="95" t="s">
        <v>713</v>
      </c>
      <c r="AI119" s="322" t="s">
        <v>979</v>
      </c>
      <c r="AJ119" s="323" t="s">
        <v>834</v>
      </c>
      <c r="AK119" s="324">
        <f>107000+6000</f>
        <v>113000</v>
      </c>
      <c r="AL119" s="95"/>
      <c r="AM119" s="95" t="s">
        <v>713</v>
      </c>
      <c r="AN119" s="95" t="s">
        <v>713</v>
      </c>
      <c r="AO119" s="325" t="s">
        <v>1916</v>
      </c>
      <c r="AP119" s="325"/>
      <c r="AQ119" s="325"/>
      <c r="AR119" s="325"/>
      <c r="AS119" s="325"/>
    </row>
    <row r="120" spans="1:40" ht="15.75" customHeight="1">
      <c r="A120" s="32" t="s">
        <v>236</v>
      </c>
      <c r="B120" s="187" t="s">
        <v>1000</v>
      </c>
      <c r="C120" s="131">
        <v>1</v>
      </c>
      <c r="D120" s="137">
        <v>261.2</v>
      </c>
      <c r="E120" s="133">
        <v>500</v>
      </c>
      <c r="F120" s="133">
        <f t="shared" si="3"/>
        <v>130600</v>
      </c>
      <c r="G120" s="145"/>
      <c r="H120" s="155">
        <f t="shared" si="4"/>
        <v>130600</v>
      </c>
      <c r="I120" s="152">
        <v>4</v>
      </c>
      <c r="J120" s="92" t="s">
        <v>717</v>
      </c>
      <c r="K120" s="92" t="s">
        <v>715</v>
      </c>
      <c r="L120" s="92" t="s">
        <v>716</v>
      </c>
      <c r="M120" s="65">
        <v>2</v>
      </c>
      <c r="N120" s="65">
        <v>1861</v>
      </c>
      <c r="O120" s="65"/>
      <c r="P120" s="65"/>
      <c r="Q120" s="65"/>
      <c r="R120" s="65"/>
      <c r="S120" s="65"/>
      <c r="T120" s="65"/>
      <c r="U120" s="65" t="s">
        <v>713</v>
      </c>
      <c r="V120" s="65" t="s">
        <v>762</v>
      </c>
      <c r="W120" s="65" t="s">
        <v>773</v>
      </c>
      <c r="X120" s="65" t="s">
        <v>762</v>
      </c>
      <c r="Y120" s="65" t="s">
        <v>713</v>
      </c>
      <c r="Z120" s="65" t="s">
        <v>795</v>
      </c>
      <c r="AA120" s="65" t="s">
        <v>713</v>
      </c>
      <c r="AB120" s="65" t="s">
        <v>762</v>
      </c>
      <c r="AC120" s="65" t="s">
        <v>713</v>
      </c>
      <c r="AD120" s="65" t="s">
        <v>713</v>
      </c>
      <c r="AE120" s="65" t="s">
        <v>713</v>
      </c>
      <c r="AF120" s="81">
        <v>3</v>
      </c>
      <c r="AG120" s="81">
        <v>1</v>
      </c>
      <c r="AH120" s="65" t="s">
        <v>713</v>
      </c>
      <c r="AI120" s="89" t="s">
        <v>979</v>
      </c>
      <c r="AJ120" s="91" t="s">
        <v>922</v>
      </c>
      <c r="AK120" s="175">
        <f>16500+28000</f>
        <v>44500</v>
      </c>
      <c r="AL120" s="65" t="s">
        <v>779</v>
      </c>
      <c r="AM120" s="65" t="s">
        <v>713</v>
      </c>
      <c r="AN120" s="65" t="s">
        <v>713</v>
      </c>
    </row>
    <row r="121" spans="1:40" ht="15.75" customHeight="1">
      <c r="A121" s="32" t="s">
        <v>238</v>
      </c>
      <c r="B121" s="187" t="s">
        <v>1001</v>
      </c>
      <c r="C121" s="131">
        <v>1</v>
      </c>
      <c r="D121" s="137">
        <v>367.59</v>
      </c>
      <c r="E121" s="133"/>
      <c r="F121" s="133"/>
      <c r="G121" s="145">
        <v>270809.37</v>
      </c>
      <c r="H121" s="155">
        <f t="shared" si="4"/>
        <v>-270809.37</v>
      </c>
      <c r="I121" s="152">
        <v>3</v>
      </c>
      <c r="J121" s="92" t="s">
        <v>714</v>
      </c>
      <c r="K121" s="92" t="s">
        <v>715</v>
      </c>
      <c r="L121" s="92" t="s">
        <v>716</v>
      </c>
      <c r="M121" s="65">
        <v>2</v>
      </c>
      <c r="N121" s="65">
        <v>1861</v>
      </c>
      <c r="O121" s="65"/>
      <c r="P121" s="65"/>
      <c r="Q121" s="65"/>
      <c r="R121" s="65"/>
      <c r="S121" s="65"/>
      <c r="T121" s="65"/>
      <c r="U121" s="65" t="s">
        <v>713</v>
      </c>
      <c r="V121" s="65" t="s">
        <v>713</v>
      </c>
      <c r="W121" s="65" t="s">
        <v>769</v>
      </c>
      <c r="X121" s="65" t="s">
        <v>762</v>
      </c>
      <c r="Y121" s="65" t="s">
        <v>713</v>
      </c>
      <c r="Z121" s="65" t="s">
        <v>795</v>
      </c>
      <c r="AA121" s="65" t="s">
        <v>713</v>
      </c>
      <c r="AB121" s="65" t="s">
        <v>762</v>
      </c>
      <c r="AC121" s="65" t="s">
        <v>713</v>
      </c>
      <c r="AD121" s="65" t="s">
        <v>713</v>
      </c>
      <c r="AE121" s="65" t="s">
        <v>713</v>
      </c>
      <c r="AF121" s="81">
        <v>6</v>
      </c>
      <c r="AG121" s="81">
        <v>1</v>
      </c>
      <c r="AH121" s="65" t="s">
        <v>713</v>
      </c>
      <c r="AI121" s="89" t="s">
        <v>979</v>
      </c>
      <c r="AJ121" s="91" t="s">
        <v>797</v>
      </c>
      <c r="AK121" s="175">
        <v>12000</v>
      </c>
      <c r="AL121" s="65" t="s">
        <v>779</v>
      </c>
      <c r="AM121" s="65" t="s">
        <v>713</v>
      </c>
      <c r="AN121" s="65" t="s">
        <v>713</v>
      </c>
    </row>
    <row r="122" spans="1:40" ht="15.75" customHeight="1">
      <c r="A122" s="32" t="s">
        <v>240</v>
      </c>
      <c r="B122" s="186" t="s">
        <v>255</v>
      </c>
      <c r="C122" s="131">
        <v>1</v>
      </c>
      <c r="D122" s="137">
        <v>121.99</v>
      </c>
      <c r="E122" s="133">
        <v>500</v>
      </c>
      <c r="F122" s="133">
        <f t="shared" si="3"/>
        <v>60995</v>
      </c>
      <c r="G122" s="145"/>
      <c r="H122" s="155">
        <f t="shared" si="4"/>
        <v>60995</v>
      </c>
      <c r="I122" s="149">
        <v>1</v>
      </c>
      <c r="J122" s="93" t="s">
        <v>714</v>
      </c>
      <c r="K122" s="93" t="s">
        <v>715</v>
      </c>
      <c r="L122" s="93" t="s">
        <v>716</v>
      </c>
      <c r="M122" s="80">
        <v>2</v>
      </c>
      <c r="N122" s="80">
        <v>1861</v>
      </c>
      <c r="O122" s="80"/>
      <c r="P122" s="80"/>
      <c r="Q122" s="80"/>
      <c r="R122" s="80"/>
      <c r="S122" s="80"/>
      <c r="T122" s="80"/>
      <c r="U122" s="86" t="s">
        <v>713</v>
      </c>
      <c r="V122" s="80" t="s">
        <v>713</v>
      </c>
      <c r="W122" s="80" t="s">
        <v>769</v>
      </c>
      <c r="X122" s="80" t="s">
        <v>762</v>
      </c>
      <c r="Y122" s="80" t="s">
        <v>713</v>
      </c>
      <c r="Z122" s="80" t="s">
        <v>788</v>
      </c>
      <c r="AA122" s="80" t="s">
        <v>713</v>
      </c>
      <c r="AB122" s="80" t="s">
        <v>762</v>
      </c>
      <c r="AC122" s="86" t="s">
        <v>713</v>
      </c>
      <c r="AD122" s="86" t="s">
        <v>713</v>
      </c>
      <c r="AE122" s="86" t="s">
        <v>713</v>
      </c>
      <c r="AF122" s="81">
        <v>3</v>
      </c>
      <c r="AG122" s="81"/>
      <c r="AH122" s="86" t="s">
        <v>713</v>
      </c>
      <c r="AI122" s="87" t="s">
        <v>979</v>
      </c>
      <c r="AJ122" s="91"/>
      <c r="AK122" s="175"/>
      <c r="AL122" s="65" t="s">
        <v>780</v>
      </c>
      <c r="AM122" s="86" t="s">
        <v>713</v>
      </c>
      <c r="AN122" s="86" t="s">
        <v>713</v>
      </c>
    </row>
    <row r="123" spans="1:40" ht="15.75" customHeight="1">
      <c r="A123" s="32" t="s">
        <v>242</v>
      </c>
      <c r="B123" s="186" t="s">
        <v>257</v>
      </c>
      <c r="C123" s="131">
        <v>1</v>
      </c>
      <c r="D123" s="138">
        <v>201.88</v>
      </c>
      <c r="E123" s="133">
        <v>500</v>
      </c>
      <c r="F123" s="133">
        <f t="shared" si="3"/>
        <v>100940</v>
      </c>
      <c r="G123" s="145"/>
      <c r="H123" s="155">
        <f t="shared" si="4"/>
        <v>100940</v>
      </c>
      <c r="I123" s="149">
        <v>3</v>
      </c>
      <c r="J123" s="93" t="s">
        <v>714</v>
      </c>
      <c r="K123" s="93" t="s">
        <v>715</v>
      </c>
      <c r="L123" s="93" t="s">
        <v>716</v>
      </c>
      <c r="M123" s="80">
        <v>2</v>
      </c>
      <c r="N123" s="80">
        <v>1863</v>
      </c>
      <c r="O123" s="80"/>
      <c r="P123" s="80"/>
      <c r="Q123" s="80"/>
      <c r="R123" s="80"/>
      <c r="S123" s="80"/>
      <c r="T123" s="80"/>
      <c r="U123" s="86" t="s">
        <v>713</v>
      </c>
      <c r="V123" s="80" t="s">
        <v>713</v>
      </c>
      <c r="W123" s="80" t="s">
        <v>769</v>
      </c>
      <c r="X123" s="80" t="s">
        <v>762</v>
      </c>
      <c r="Y123" s="80" t="s">
        <v>713</v>
      </c>
      <c r="Z123" s="80" t="s">
        <v>790</v>
      </c>
      <c r="AA123" s="80" t="s">
        <v>713</v>
      </c>
      <c r="AB123" s="80" t="s">
        <v>762</v>
      </c>
      <c r="AC123" s="86" t="s">
        <v>713</v>
      </c>
      <c r="AD123" s="86" t="s">
        <v>713</v>
      </c>
      <c r="AE123" s="86" t="s">
        <v>713</v>
      </c>
      <c r="AF123" s="81">
        <v>4</v>
      </c>
      <c r="AG123" s="81">
        <v>1</v>
      </c>
      <c r="AH123" s="86" t="s">
        <v>713</v>
      </c>
      <c r="AI123" s="87" t="s">
        <v>979</v>
      </c>
      <c r="AJ123" s="91" t="s">
        <v>923</v>
      </c>
      <c r="AK123" s="175">
        <f>8000+9400</f>
        <v>17400</v>
      </c>
      <c r="AL123" s="65" t="s">
        <v>780</v>
      </c>
      <c r="AM123" s="86" t="s">
        <v>713</v>
      </c>
      <c r="AN123" s="86" t="s">
        <v>713</v>
      </c>
    </row>
    <row r="124" spans="1:40" ht="15.75" customHeight="1">
      <c r="A124" s="32" t="s">
        <v>244</v>
      </c>
      <c r="B124" s="187" t="s">
        <v>259</v>
      </c>
      <c r="C124" s="131">
        <v>1</v>
      </c>
      <c r="D124" s="138">
        <v>142.46</v>
      </c>
      <c r="E124" s="133">
        <v>500</v>
      </c>
      <c r="F124" s="133">
        <f t="shared" si="3"/>
        <v>71230</v>
      </c>
      <c r="G124" s="145"/>
      <c r="H124" s="155">
        <f t="shared" si="4"/>
        <v>71230</v>
      </c>
      <c r="I124" s="149">
        <v>2</v>
      </c>
      <c r="J124" s="93" t="s">
        <v>714</v>
      </c>
      <c r="K124" s="93" t="s">
        <v>715</v>
      </c>
      <c r="L124" s="93" t="s">
        <v>716</v>
      </c>
      <c r="M124" s="80">
        <v>2</v>
      </c>
      <c r="N124" s="80">
        <v>1863</v>
      </c>
      <c r="O124" s="80"/>
      <c r="P124" s="80"/>
      <c r="Q124" s="80"/>
      <c r="R124" s="80"/>
      <c r="S124" s="80"/>
      <c r="T124" s="80"/>
      <c r="U124" s="86" t="s">
        <v>713</v>
      </c>
      <c r="V124" s="80" t="s">
        <v>713</v>
      </c>
      <c r="W124" s="80" t="s">
        <v>769</v>
      </c>
      <c r="X124" s="80" t="s">
        <v>713</v>
      </c>
      <c r="Y124" s="80" t="s">
        <v>713</v>
      </c>
      <c r="Z124" s="80" t="s">
        <v>790</v>
      </c>
      <c r="AA124" s="80" t="s">
        <v>713</v>
      </c>
      <c r="AB124" s="80" t="s">
        <v>762</v>
      </c>
      <c r="AC124" s="86" t="s">
        <v>713</v>
      </c>
      <c r="AD124" s="86" t="s">
        <v>713</v>
      </c>
      <c r="AE124" s="86" t="s">
        <v>713</v>
      </c>
      <c r="AF124" s="81">
        <v>3</v>
      </c>
      <c r="AG124" s="81"/>
      <c r="AH124" s="86" t="s">
        <v>713</v>
      </c>
      <c r="AI124" s="87" t="s">
        <v>979</v>
      </c>
      <c r="AJ124" s="91"/>
      <c r="AK124" s="175"/>
      <c r="AL124" s="65" t="s">
        <v>779</v>
      </c>
      <c r="AM124" s="86" t="s">
        <v>713</v>
      </c>
      <c r="AN124" s="86" t="s">
        <v>713</v>
      </c>
    </row>
    <row r="125" spans="1:40" ht="15.75" customHeight="1">
      <c r="A125" s="32" t="s">
        <v>246</v>
      </c>
      <c r="B125" s="186" t="s">
        <v>261</v>
      </c>
      <c r="C125" s="140">
        <v>1</v>
      </c>
      <c r="D125" s="137">
        <v>561.4</v>
      </c>
      <c r="E125" s="133">
        <v>500</v>
      </c>
      <c r="F125" s="133">
        <f t="shared" si="3"/>
        <v>280700</v>
      </c>
      <c r="G125" s="145"/>
      <c r="H125" s="155">
        <f t="shared" si="4"/>
        <v>280700</v>
      </c>
      <c r="I125" s="149">
        <v>4</v>
      </c>
      <c r="J125" s="93" t="s">
        <v>717</v>
      </c>
      <c r="K125" s="93" t="s">
        <v>715</v>
      </c>
      <c r="L125" s="93" t="s">
        <v>716</v>
      </c>
      <c r="M125" s="80">
        <v>2</v>
      </c>
      <c r="N125" s="80"/>
      <c r="O125" s="80">
        <v>1909</v>
      </c>
      <c r="P125" s="80"/>
      <c r="Q125" s="80"/>
      <c r="R125" s="80"/>
      <c r="S125" s="80"/>
      <c r="T125" s="80"/>
      <c r="U125" s="86" t="s">
        <v>713</v>
      </c>
      <c r="V125" s="96" t="s">
        <v>762</v>
      </c>
      <c r="W125" s="97">
        <v>40161</v>
      </c>
      <c r="X125" s="96" t="s">
        <v>972</v>
      </c>
      <c r="Y125" s="96" t="s">
        <v>978</v>
      </c>
      <c r="Z125" s="96" t="s">
        <v>978</v>
      </c>
      <c r="AA125" s="80" t="s">
        <v>713</v>
      </c>
      <c r="AB125" s="96" t="s">
        <v>762</v>
      </c>
      <c r="AC125" s="86" t="s">
        <v>713</v>
      </c>
      <c r="AD125" s="86" t="s">
        <v>713</v>
      </c>
      <c r="AE125" s="86" t="s">
        <v>713</v>
      </c>
      <c r="AF125" s="81">
        <v>7</v>
      </c>
      <c r="AG125" s="81">
        <v>1</v>
      </c>
      <c r="AH125" s="86" t="s">
        <v>713</v>
      </c>
      <c r="AI125" s="87" t="s">
        <v>979</v>
      </c>
      <c r="AJ125" s="91" t="s">
        <v>924</v>
      </c>
      <c r="AK125" s="175">
        <f>13200+12000+6700+6000+21000</f>
        <v>58900</v>
      </c>
      <c r="AL125" s="65" t="s">
        <v>779</v>
      </c>
      <c r="AM125" s="86" t="s">
        <v>713</v>
      </c>
      <c r="AN125" s="86" t="s">
        <v>713</v>
      </c>
    </row>
    <row r="126" spans="1:40" ht="15.75" customHeight="1">
      <c r="A126" s="32" t="s">
        <v>248</v>
      </c>
      <c r="B126" s="186" t="s">
        <v>263</v>
      </c>
      <c r="C126" s="140">
        <v>1</v>
      </c>
      <c r="D126" s="137">
        <v>114.19</v>
      </c>
      <c r="E126" s="133">
        <v>500</v>
      </c>
      <c r="F126" s="133">
        <f t="shared" si="3"/>
        <v>57095</v>
      </c>
      <c r="G126" s="145"/>
      <c r="H126" s="155">
        <f t="shared" si="4"/>
        <v>57095</v>
      </c>
      <c r="I126" s="149">
        <v>2</v>
      </c>
      <c r="J126" s="93" t="s">
        <v>714</v>
      </c>
      <c r="K126" s="93" t="s">
        <v>715</v>
      </c>
      <c r="L126" s="93" t="s">
        <v>716</v>
      </c>
      <c r="M126" s="80">
        <v>2</v>
      </c>
      <c r="N126" s="80"/>
      <c r="O126" s="80">
        <v>1909</v>
      </c>
      <c r="P126" s="80"/>
      <c r="Q126" s="80"/>
      <c r="R126" s="80"/>
      <c r="S126" s="80"/>
      <c r="T126" s="80"/>
      <c r="U126" s="86" t="s">
        <v>713</v>
      </c>
      <c r="V126" s="96" t="s">
        <v>713</v>
      </c>
      <c r="W126" s="97">
        <v>40161</v>
      </c>
      <c r="X126" s="96" t="s">
        <v>978</v>
      </c>
      <c r="Y126" s="96" t="s">
        <v>978</v>
      </c>
      <c r="Z126" s="96" t="s">
        <v>978</v>
      </c>
      <c r="AA126" s="80" t="s">
        <v>713</v>
      </c>
      <c r="AB126" s="96" t="s">
        <v>713</v>
      </c>
      <c r="AC126" s="86" t="s">
        <v>713</v>
      </c>
      <c r="AD126" s="86" t="s">
        <v>713</v>
      </c>
      <c r="AE126" s="86" t="s">
        <v>713</v>
      </c>
      <c r="AF126" s="81">
        <v>4</v>
      </c>
      <c r="AG126" s="81"/>
      <c r="AH126" s="86" t="s">
        <v>713</v>
      </c>
      <c r="AI126" s="87" t="s">
        <v>979</v>
      </c>
      <c r="AJ126" s="91"/>
      <c r="AK126" s="175"/>
      <c r="AL126" s="65" t="s">
        <v>780</v>
      </c>
      <c r="AM126" s="86" t="s">
        <v>713</v>
      </c>
      <c r="AN126" s="86" t="s">
        <v>713</v>
      </c>
    </row>
    <row r="127" spans="1:40" ht="15.75" customHeight="1">
      <c r="A127" s="32" t="s">
        <v>250</v>
      </c>
      <c r="B127" s="186" t="s">
        <v>265</v>
      </c>
      <c r="C127" s="131">
        <v>1</v>
      </c>
      <c r="D127" s="137">
        <v>882.39</v>
      </c>
      <c r="E127" s="133">
        <v>500</v>
      </c>
      <c r="F127" s="133">
        <f t="shared" si="3"/>
        <v>441195</v>
      </c>
      <c r="G127" s="145"/>
      <c r="H127" s="155">
        <f t="shared" si="4"/>
        <v>441195</v>
      </c>
      <c r="I127" s="149">
        <v>4</v>
      </c>
      <c r="J127" s="93" t="s">
        <v>717</v>
      </c>
      <c r="K127" s="93" t="s">
        <v>715</v>
      </c>
      <c r="L127" s="93" t="s">
        <v>716</v>
      </c>
      <c r="M127" s="80">
        <v>2</v>
      </c>
      <c r="N127" s="80">
        <v>1893</v>
      </c>
      <c r="O127" s="80"/>
      <c r="P127" s="80"/>
      <c r="Q127" s="80"/>
      <c r="R127" s="80"/>
      <c r="S127" s="80"/>
      <c r="T127" s="80"/>
      <c r="U127" s="86" t="s">
        <v>713</v>
      </c>
      <c r="V127" s="96" t="s">
        <v>762</v>
      </c>
      <c r="W127" s="97">
        <v>40161</v>
      </c>
      <c r="X127" s="96" t="s">
        <v>978</v>
      </c>
      <c r="Y127" s="96" t="s">
        <v>972</v>
      </c>
      <c r="Z127" s="96" t="s">
        <v>972</v>
      </c>
      <c r="AA127" s="80" t="s">
        <v>713</v>
      </c>
      <c r="AB127" s="96" t="s">
        <v>762</v>
      </c>
      <c r="AC127" s="86" t="s">
        <v>713</v>
      </c>
      <c r="AD127" s="86" t="s">
        <v>713</v>
      </c>
      <c r="AE127" s="86" t="s">
        <v>713</v>
      </c>
      <c r="AF127" s="81">
        <v>19</v>
      </c>
      <c r="AG127" s="81">
        <v>1</v>
      </c>
      <c r="AH127" s="86" t="s">
        <v>713</v>
      </c>
      <c r="AI127" s="87" t="s">
        <v>979</v>
      </c>
      <c r="AJ127" s="91" t="s">
        <v>797</v>
      </c>
      <c r="AK127" s="175">
        <v>27500</v>
      </c>
      <c r="AL127" s="65" t="s">
        <v>779</v>
      </c>
      <c r="AM127" s="86" t="s">
        <v>713</v>
      </c>
      <c r="AN127" s="86" t="s">
        <v>713</v>
      </c>
    </row>
    <row r="128" spans="1:40" ht="15.75" customHeight="1">
      <c r="A128" s="32" t="s">
        <v>251</v>
      </c>
      <c r="B128" s="186" t="s">
        <v>267</v>
      </c>
      <c r="C128" s="131">
        <v>1</v>
      </c>
      <c r="D128" s="138">
        <v>350.03</v>
      </c>
      <c r="E128" s="133">
        <v>500</v>
      </c>
      <c r="F128" s="379">
        <f t="shared" si="3"/>
        <v>175015</v>
      </c>
      <c r="G128" s="145"/>
      <c r="H128" s="155">
        <f t="shared" si="4"/>
        <v>175015</v>
      </c>
      <c r="I128" s="149">
        <v>3</v>
      </c>
      <c r="J128" s="93" t="s">
        <v>717</v>
      </c>
      <c r="K128" s="93" t="s">
        <v>715</v>
      </c>
      <c r="L128" s="93" t="s">
        <v>716</v>
      </c>
      <c r="M128" s="80">
        <v>2</v>
      </c>
      <c r="N128" s="80"/>
      <c r="O128" s="80">
        <v>1903</v>
      </c>
      <c r="P128" s="80"/>
      <c r="Q128" s="80"/>
      <c r="R128" s="80"/>
      <c r="S128" s="80"/>
      <c r="T128" s="80"/>
      <c r="U128" s="86" t="s">
        <v>713</v>
      </c>
      <c r="V128" s="80" t="s">
        <v>713</v>
      </c>
      <c r="W128" s="80" t="s">
        <v>769</v>
      </c>
      <c r="X128" s="80" t="s">
        <v>762</v>
      </c>
      <c r="Y128" s="80" t="s">
        <v>713</v>
      </c>
      <c r="Z128" s="80" t="s">
        <v>789</v>
      </c>
      <c r="AA128" s="80" t="s">
        <v>713</v>
      </c>
      <c r="AB128" s="80" t="s">
        <v>762</v>
      </c>
      <c r="AC128" s="86" t="s">
        <v>713</v>
      </c>
      <c r="AD128" s="86" t="s">
        <v>713</v>
      </c>
      <c r="AE128" s="86" t="s">
        <v>713</v>
      </c>
      <c r="AF128" s="81">
        <v>8</v>
      </c>
      <c r="AG128" s="81"/>
      <c r="AH128" s="86" t="s">
        <v>713</v>
      </c>
      <c r="AI128" s="87" t="s">
        <v>979</v>
      </c>
      <c r="AJ128" s="91" t="s">
        <v>925</v>
      </c>
      <c r="AK128" s="175">
        <v>27500</v>
      </c>
      <c r="AL128" s="65" t="s">
        <v>780</v>
      </c>
      <c r="AM128" s="86" t="s">
        <v>713</v>
      </c>
      <c r="AN128" s="86" t="s">
        <v>713</v>
      </c>
    </row>
    <row r="129" spans="1:40" ht="15.75" customHeight="1">
      <c r="A129" s="32" t="s">
        <v>253</v>
      </c>
      <c r="B129" s="186" t="s">
        <v>267</v>
      </c>
      <c r="C129" s="131">
        <v>1</v>
      </c>
      <c r="D129" s="138">
        <v>84.48</v>
      </c>
      <c r="E129" s="133">
        <v>500</v>
      </c>
      <c r="F129" s="133">
        <f t="shared" si="3"/>
        <v>42240</v>
      </c>
      <c r="G129" s="145"/>
      <c r="H129" s="155">
        <f t="shared" si="4"/>
        <v>42240</v>
      </c>
      <c r="I129" s="149">
        <v>2</v>
      </c>
      <c r="J129" s="93" t="s">
        <v>714</v>
      </c>
      <c r="K129" s="93" t="s">
        <v>715</v>
      </c>
      <c r="L129" s="93" t="s">
        <v>716</v>
      </c>
      <c r="M129" s="80">
        <v>2</v>
      </c>
      <c r="N129" s="80"/>
      <c r="O129" s="80">
        <v>1903</v>
      </c>
      <c r="P129" s="80"/>
      <c r="Q129" s="80"/>
      <c r="R129" s="80"/>
      <c r="S129" s="80"/>
      <c r="T129" s="80"/>
      <c r="U129" s="86" t="s">
        <v>713</v>
      </c>
      <c r="V129" s="80" t="s">
        <v>713</v>
      </c>
      <c r="W129" s="80" t="s">
        <v>769</v>
      </c>
      <c r="X129" s="80" t="s">
        <v>762</v>
      </c>
      <c r="Y129" s="80" t="s">
        <v>713</v>
      </c>
      <c r="Z129" s="80" t="s">
        <v>789</v>
      </c>
      <c r="AA129" s="80" t="s">
        <v>713</v>
      </c>
      <c r="AB129" s="80" t="s">
        <v>762</v>
      </c>
      <c r="AC129" s="86" t="s">
        <v>713</v>
      </c>
      <c r="AD129" s="86" t="s">
        <v>713</v>
      </c>
      <c r="AE129" s="86" t="s">
        <v>713</v>
      </c>
      <c r="AF129" s="81">
        <v>2</v>
      </c>
      <c r="AG129" s="81"/>
      <c r="AH129" s="86" t="s">
        <v>713</v>
      </c>
      <c r="AI129" s="87" t="s">
        <v>979</v>
      </c>
      <c r="AJ129" s="91" t="s">
        <v>797</v>
      </c>
      <c r="AK129" s="175">
        <v>3800</v>
      </c>
      <c r="AL129" s="65" t="s">
        <v>780</v>
      </c>
      <c r="AM129" s="86" t="s">
        <v>713</v>
      </c>
      <c r="AN129" s="86" t="s">
        <v>713</v>
      </c>
    </row>
    <row r="130" spans="1:40" ht="15.75" customHeight="1">
      <c r="A130" s="32" t="s">
        <v>254</v>
      </c>
      <c r="B130" s="186" t="s">
        <v>270</v>
      </c>
      <c r="C130" s="131">
        <v>1</v>
      </c>
      <c r="D130" s="138">
        <v>71.44</v>
      </c>
      <c r="E130" s="133">
        <v>500</v>
      </c>
      <c r="F130" s="133">
        <f t="shared" si="3"/>
        <v>35720</v>
      </c>
      <c r="G130" s="145"/>
      <c r="H130" s="155">
        <f t="shared" si="4"/>
        <v>35720</v>
      </c>
      <c r="I130" s="149">
        <v>2</v>
      </c>
      <c r="J130" s="93" t="s">
        <v>714</v>
      </c>
      <c r="K130" s="93" t="s">
        <v>715</v>
      </c>
      <c r="L130" s="93" t="s">
        <v>716</v>
      </c>
      <c r="M130" s="80">
        <v>2</v>
      </c>
      <c r="N130" s="80"/>
      <c r="O130" s="80">
        <v>1903</v>
      </c>
      <c r="P130" s="80"/>
      <c r="Q130" s="80"/>
      <c r="R130" s="80"/>
      <c r="S130" s="80"/>
      <c r="T130" s="80"/>
      <c r="U130" s="86" t="s">
        <v>713</v>
      </c>
      <c r="V130" s="80" t="s">
        <v>713</v>
      </c>
      <c r="W130" s="80" t="s">
        <v>769</v>
      </c>
      <c r="X130" s="80" t="s">
        <v>762</v>
      </c>
      <c r="Y130" s="80" t="s">
        <v>713</v>
      </c>
      <c r="Z130" s="80" t="s">
        <v>789</v>
      </c>
      <c r="AA130" s="80" t="s">
        <v>713</v>
      </c>
      <c r="AB130" s="80" t="s">
        <v>762</v>
      </c>
      <c r="AC130" s="86" t="s">
        <v>713</v>
      </c>
      <c r="AD130" s="86" t="s">
        <v>713</v>
      </c>
      <c r="AE130" s="86" t="s">
        <v>713</v>
      </c>
      <c r="AF130" s="81">
        <v>2</v>
      </c>
      <c r="AG130" s="81"/>
      <c r="AH130" s="86" t="s">
        <v>713</v>
      </c>
      <c r="AI130" s="87" t="s">
        <v>979</v>
      </c>
      <c r="AJ130" s="91"/>
      <c r="AK130" s="175"/>
      <c r="AL130" s="65" t="s">
        <v>779</v>
      </c>
      <c r="AM130" s="86" t="s">
        <v>713</v>
      </c>
      <c r="AN130" s="86" t="s">
        <v>713</v>
      </c>
    </row>
    <row r="131" spans="1:40" ht="15.75" customHeight="1">
      <c r="A131" s="32" t="s">
        <v>256</v>
      </c>
      <c r="B131" s="186" t="s">
        <v>272</v>
      </c>
      <c r="C131" s="131">
        <v>1</v>
      </c>
      <c r="D131" s="137">
        <v>432.28</v>
      </c>
      <c r="E131" s="133">
        <v>500</v>
      </c>
      <c r="F131" s="133">
        <f t="shared" si="3"/>
        <v>216140</v>
      </c>
      <c r="G131" s="145"/>
      <c r="H131" s="155">
        <f t="shared" si="4"/>
        <v>216140</v>
      </c>
      <c r="I131" s="149">
        <v>4</v>
      </c>
      <c r="J131" s="93" t="s">
        <v>714</v>
      </c>
      <c r="K131" s="93" t="s">
        <v>715</v>
      </c>
      <c r="L131" s="93" t="s">
        <v>719</v>
      </c>
      <c r="M131" s="80">
        <v>2</v>
      </c>
      <c r="N131" s="80">
        <v>1893</v>
      </c>
      <c r="O131" s="80"/>
      <c r="P131" s="80"/>
      <c r="Q131" s="80"/>
      <c r="R131" s="80"/>
      <c r="S131" s="80"/>
      <c r="T131" s="80"/>
      <c r="U131" s="86" t="s">
        <v>713</v>
      </c>
      <c r="V131" s="96" t="s">
        <v>713</v>
      </c>
      <c r="W131" s="97">
        <v>40161</v>
      </c>
      <c r="X131" s="96" t="s">
        <v>978</v>
      </c>
      <c r="Y131" s="96" t="s">
        <v>972</v>
      </c>
      <c r="Z131" s="96" t="s">
        <v>972</v>
      </c>
      <c r="AA131" s="80" t="s">
        <v>713</v>
      </c>
      <c r="AB131" s="96" t="s">
        <v>762</v>
      </c>
      <c r="AC131" s="86" t="s">
        <v>713</v>
      </c>
      <c r="AD131" s="86" t="s">
        <v>713</v>
      </c>
      <c r="AE131" s="86" t="s">
        <v>713</v>
      </c>
      <c r="AF131" s="81">
        <v>9</v>
      </c>
      <c r="AG131" s="81"/>
      <c r="AH131" s="86" t="s">
        <v>713</v>
      </c>
      <c r="AI131" s="87" t="s">
        <v>979</v>
      </c>
      <c r="AJ131" s="91" t="s">
        <v>926</v>
      </c>
      <c r="AK131" s="175">
        <f>4800+23100+9500</f>
        <v>37400</v>
      </c>
      <c r="AL131" s="65" t="s">
        <v>779</v>
      </c>
      <c r="AM131" s="86" t="s">
        <v>713</v>
      </c>
      <c r="AN131" s="86" t="s">
        <v>713</v>
      </c>
    </row>
    <row r="132" spans="1:40" ht="15.75" customHeight="1">
      <c r="A132" s="32" t="s">
        <v>258</v>
      </c>
      <c r="B132" s="186" t="s">
        <v>272</v>
      </c>
      <c r="C132" s="131">
        <v>1</v>
      </c>
      <c r="D132" s="137">
        <v>229.97</v>
      </c>
      <c r="E132" s="133">
        <v>500</v>
      </c>
      <c r="F132" s="133">
        <f t="shared" si="3"/>
        <v>114985</v>
      </c>
      <c r="G132" s="145"/>
      <c r="H132" s="155">
        <f t="shared" si="4"/>
        <v>114985</v>
      </c>
      <c r="I132" s="149">
        <v>2</v>
      </c>
      <c r="J132" s="93" t="s">
        <v>714</v>
      </c>
      <c r="K132" s="93" t="s">
        <v>715</v>
      </c>
      <c r="L132" s="93" t="s">
        <v>716</v>
      </c>
      <c r="M132" s="80">
        <v>2</v>
      </c>
      <c r="N132" s="80">
        <v>1893</v>
      </c>
      <c r="O132" s="80"/>
      <c r="P132" s="80"/>
      <c r="Q132" s="80"/>
      <c r="R132" s="80"/>
      <c r="S132" s="80"/>
      <c r="T132" s="80"/>
      <c r="U132" s="86" t="s">
        <v>713</v>
      </c>
      <c r="V132" s="96" t="s">
        <v>713</v>
      </c>
      <c r="W132" s="97">
        <v>40161</v>
      </c>
      <c r="X132" s="96" t="s">
        <v>978</v>
      </c>
      <c r="Y132" s="96" t="s">
        <v>972</v>
      </c>
      <c r="Z132" s="96" t="s">
        <v>972</v>
      </c>
      <c r="AA132" s="80" t="s">
        <v>713</v>
      </c>
      <c r="AB132" s="96" t="s">
        <v>762</v>
      </c>
      <c r="AC132" s="86" t="s">
        <v>713</v>
      </c>
      <c r="AD132" s="86" t="s">
        <v>713</v>
      </c>
      <c r="AE132" s="86" t="s">
        <v>713</v>
      </c>
      <c r="AF132" s="81">
        <v>5</v>
      </c>
      <c r="AG132" s="81"/>
      <c r="AH132" s="86" t="s">
        <v>713</v>
      </c>
      <c r="AI132" s="87" t="s">
        <v>979</v>
      </c>
      <c r="AJ132" s="91"/>
      <c r="AK132" s="175"/>
      <c r="AL132" s="65" t="s">
        <v>780</v>
      </c>
      <c r="AM132" s="86" t="s">
        <v>713</v>
      </c>
      <c r="AN132" s="86" t="s">
        <v>713</v>
      </c>
    </row>
    <row r="133" spans="1:40" ht="23.25" customHeight="1">
      <c r="A133" s="32" t="s">
        <v>260</v>
      </c>
      <c r="B133" s="189" t="s">
        <v>275</v>
      </c>
      <c r="C133" s="131">
        <v>1</v>
      </c>
      <c r="D133" s="137">
        <v>15.92</v>
      </c>
      <c r="E133" s="133">
        <v>500</v>
      </c>
      <c r="F133" s="133">
        <f t="shared" si="3"/>
        <v>7960</v>
      </c>
      <c r="G133" s="145"/>
      <c r="H133" s="155">
        <f t="shared" si="4"/>
        <v>7960</v>
      </c>
      <c r="I133" s="149">
        <v>2</v>
      </c>
      <c r="J133" s="93" t="s">
        <v>714</v>
      </c>
      <c r="K133" s="93" t="s">
        <v>715</v>
      </c>
      <c r="L133" s="93" t="s">
        <v>716</v>
      </c>
      <c r="M133" s="80">
        <v>2</v>
      </c>
      <c r="N133" s="80">
        <v>1883</v>
      </c>
      <c r="O133" s="80"/>
      <c r="P133" s="80"/>
      <c r="Q133" s="80"/>
      <c r="R133" s="80"/>
      <c r="S133" s="80"/>
      <c r="T133" s="80"/>
      <c r="U133" s="86" t="s">
        <v>713</v>
      </c>
      <c r="V133" s="80" t="s">
        <v>762</v>
      </c>
      <c r="W133" s="80" t="s">
        <v>769</v>
      </c>
      <c r="X133" s="80" t="s">
        <v>713</v>
      </c>
      <c r="Y133" s="80" t="s">
        <v>713</v>
      </c>
      <c r="Z133" s="80" t="s">
        <v>789</v>
      </c>
      <c r="AA133" s="80" t="s">
        <v>713</v>
      </c>
      <c r="AB133" s="80" t="s">
        <v>713</v>
      </c>
      <c r="AC133" s="86" t="s">
        <v>713</v>
      </c>
      <c r="AD133" s="86" t="s">
        <v>713</v>
      </c>
      <c r="AE133" s="86" t="s">
        <v>713</v>
      </c>
      <c r="AF133" s="81">
        <v>1</v>
      </c>
      <c r="AG133" s="81"/>
      <c r="AH133" s="86" t="s">
        <v>713</v>
      </c>
      <c r="AI133" s="87" t="s">
        <v>979</v>
      </c>
      <c r="AJ133" s="91"/>
      <c r="AK133" s="175"/>
      <c r="AL133" s="65" t="s">
        <v>780</v>
      </c>
      <c r="AM133" s="86" t="s">
        <v>713</v>
      </c>
      <c r="AN133" s="86" t="s">
        <v>713</v>
      </c>
    </row>
    <row r="134" spans="1:40" ht="15.75" customHeight="1">
      <c r="A134" s="32" t="s">
        <v>262</v>
      </c>
      <c r="B134" s="186" t="s">
        <v>277</v>
      </c>
      <c r="C134" s="131">
        <v>1</v>
      </c>
      <c r="D134" s="137">
        <v>82.19</v>
      </c>
      <c r="E134" s="133">
        <v>500</v>
      </c>
      <c r="F134" s="133">
        <f t="shared" si="3"/>
        <v>41095</v>
      </c>
      <c r="G134" s="145"/>
      <c r="H134" s="155">
        <f t="shared" si="4"/>
        <v>41095</v>
      </c>
      <c r="I134" s="149">
        <v>2</v>
      </c>
      <c r="J134" s="93" t="s">
        <v>714</v>
      </c>
      <c r="K134" s="93" t="s">
        <v>715</v>
      </c>
      <c r="L134" s="93" t="s">
        <v>723</v>
      </c>
      <c r="M134" s="80">
        <v>1</v>
      </c>
      <c r="N134" s="80">
        <v>1860</v>
      </c>
      <c r="O134" s="80"/>
      <c r="P134" s="80"/>
      <c r="Q134" s="80"/>
      <c r="R134" s="80"/>
      <c r="S134" s="80"/>
      <c r="T134" s="80"/>
      <c r="U134" s="86" t="s">
        <v>713</v>
      </c>
      <c r="V134" s="80" t="s">
        <v>713</v>
      </c>
      <c r="W134" s="80" t="s">
        <v>773</v>
      </c>
      <c r="X134" s="80" t="s">
        <v>762</v>
      </c>
      <c r="Y134" s="80" t="s">
        <v>713</v>
      </c>
      <c r="Z134" s="80" t="s">
        <v>794</v>
      </c>
      <c r="AA134" s="80" t="s">
        <v>713</v>
      </c>
      <c r="AB134" s="80" t="s">
        <v>762</v>
      </c>
      <c r="AC134" s="86" t="s">
        <v>713</v>
      </c>
      <c r="AD134" s="86" t="s">
        <v>713</v>
      </c>
      <c r="AE134" s="86" t="s">
        <v>713</v>
      </c>
      <c r="AF134" s="81">
        <v>2</v>
      </c>
      <c r="AG134" s="81"/>
      <c r="AH134" s="86" t="s">
        <v>713</v>
      </c>
      <c r="AI134" s="87" t="s">
        <v>979</v>
      </c>
      <c r="AJ134" s="91" t="s">
        <v>901</v>
      </c>
      <c r="AK134" s="175">
        <f>4000+7500</f>
        <v>11500</v>
      </c>
      <c r="AL134" s="65" t="s">
        <v>780</v>
      </c>
      <c r="AM134" s="86" t="s">
        <v>713</v>
      </c>
      <c r="AN134" s="86" t="s">
        <v>713</v>
      </c>
    </row>
    <row r="135" spans="1:40" ht="15.75" customHeight="1">
      <c r="A135" s="32" t="s">
        <v>264</v>
      </c>
      <c r="B135" s="186" t="s">
        <v>279</v>
      </c>
      <c r="C135" s="131">
        <v>1</v>
      </c>
      <c r="D135" s="137">
        <v>40.43</v>
      </c>
      <c r="E135" s="133">
        <v>500</v>
      </c>
      <c r="F135" s="133">
        <f t="shared" si="3"/>
        <v>20215</v>
      </c>
      <c r="G135" s="145"/>
      <c r="H135" s="155">
        <f t="shared" si="4"/>
        <v>20215</v>
      </c>
      <c r="I135" s="149">
        <v>1</v>
      </c>
      <c r="J135" s="93" t="s">
        <v>718</v>
      </c>
      <c r="K135" s="93" t="s">
        <v>715</v>
      </c>
      <c r="L135" s="93" t="s">
        <v>716</v>
      </c>
      <c r="M135" s="80">
        <v>2</v>
      </c>
      <c r="N135" s="80">
        <v>1860</v>
      </c>
      <c r="O135" s="80"/>
      <c r="P135" s="80"/>
      <c r="Q135" s="80"/>
      <c r="R135" s="80"/>
      <c r="S135" s="80"/>
      <c r="T135" s="80"/>
      <c r="U135" s="86" t="s">
        <v>713</v>
      </c>
      <c r="V135" s="80" t="s">
        <v>713</v>
      </c>
      <c r="W135" s="80" t="s">
        <v>773</v>
      </c>
      <c r="X135" s="80" t="s">
        <v>762</v>
      </c>
      <c r="Y135" s="80" t="s">
        <v>713</v>
      </c>
      <c r="Z135" s="80" t="s">
        <v>795</v>
      </c>
      <c r="AA135" s="80" t="s">
        <v>713</v>
      </c>
      <c r="AB135" s="80" t="s">
        <v>762</v>
      </c>
      <c r="AC135" s="86" t="s">
        <v>713</v>
      </c>
      <c r="AD135" s="86" t="s">
        <v>713</v>
      </c>
      <c r="AE135" s="86" t="s">
        <v>713</v>
      </c>
      <c r="AF135" s="81">
        <v>1</v>
      </c>
      <c r="AG135" s="81"/>
      <c r="AH135" s="86" t="s">
        <v>713</v>
      </c>
      <c r="AI135" s="87" t="s">
        <v>979</v>
      </c>
      <c r="AJ135" s="91"/>
      <c r="AK135" s="175">
        <v>4000</v>
      </c>
      <c r="AL135" s="65" t="s">
        <v>780</v>
      </c>
      <c r="AM135" s="86" t="s">
        <v>713</v>
      </c>
      <c r="AN135" s="86" t="s">
        <v>713</v>
      </c>
    </row>
    <row r="136" spans="1:40" ht="15.75" customHeight="1">
      <c r="A136" s="32" t="s">
        <v>266</v>
      </c>
      <c r="B136" s="187" t="s">
        <v>281</v>
      </c>
      <c r="C136" s="131">
        <v>1</v>
      </c>
      <c r="D136" s="137">
        <v>473.37</v>
      </c>
      <c r="E136" s="133">
        <v>500</v>
      </c>
      <c r="F136" s="133">
        <f t="shared" si="3"/>
        <v>236685</v>
      </c>
      <c r="G136" s="145"/>
      <c r="H136" s="155">
        <f t="shared" si="4"/>
        <v>236685</v>
      </c>
      <c r="I136" s="151">
        <v>3</v>
      </c>
      <c r="J136" s="93" t="s">
        <v>714</v>
      </c>
      <c r="K136" s="93" t="s">
        <v>715</v>
      </c>
      <c r="L136" s="93" t="s">
        <v>716</v>
      </c>
      <c r="M136" s="80">
        <v>2</v>
      </c>
      <c r="N136" s="80">
        <v>1860</v>
      </c>
      <c r="O136" s="80"/>
      <c r="P136" s="80"/>
      <c r="Q136" s="80"/>
      <c r="R136" s="80"/>
      <c r="S136" s="80"/>
      <c r="T136" s="80"/>
      <c r="U136" s="86" t="s">
        <v>713</v>
      </c>
      <c r="V136" s="80" t="s">
        <v>713</v>
      </c>
      <c r="W136" s="80" t="s">
        <v>769</v>
      </c>
      <c r="X136" s="80" t="s">
        <v>762</v>
      </c>
      <c r="Y136" s="80" t="s">
        <v>713</v>
      </c>
      <c r="Z136" s="80" t="s">
        <v>798</v>
      </c>
      <c r="AA136" s="80" t="s">
        <v>713</v>
      </c>
      <c r="AB136" s="80" t="s">
        <v>762</v>
      </c>
      <c r="AC136" s="86" t="s">
        <v>713</v>
      </c>
      <c r="AD136" s="86" t="s">
        <v>713</v>
      </c>
      <c r="AE136" s="86" t="s">
        <v>713</v>
      </c>
      <c r="AF136" s="81">
        <v>9</v>
      </c>
      <c r="AG136" s="81"/>
      <c r="AH136" s="86" t="s">
        <v>713</v>
      </c>
      <c r="AI136" s="87" t="s">
        <v>979</v>
      </c>
      <c r="AJ136" s="91" t="s">
        <v>796</v>
      </c>
      <c r="AK136" s="175">
        <v>10432</v>
      </c>
      <c r="AL136" s="65" t="s">
        <v>780</v>
      </c>
      <c r="AM136" s="86" t="s">
        <v>713</v>
      </c>
      <c r="AN136" s="86" t="s">
        <v>713</v>
      </c>
    </row>
    <row r="137" spans="1:40" ht="15.75" customHeight="1">
      <c r="A137" s="32" t="s">
        <v>268</v>
      </c>
      <c r="B137" s="186" t="s">
        <v>283</v>
      </c>
      <c r="C137" s="131">
        <v>1</v>
      </c>
      <c r="D137" s="137">
        <v>34.42</v>
      </c>
      <c r="E137" s="133">
        <v>500</v>
      </c>
      <c r="F137" s="133">
        <f t="shared" si="3"/>
        <v>17210</v>
      </c>
      <c r="G137" s="145"/>
      <c r="H137" s="155">
        <f t="shared" si="4"/>
        <v>17210</v>
      </c>
      <c r="I137" s="151">
        <v>1</v>
      </c>
      <c r="J137" s="93" t="s">
        <v>736</v>
      </c>
      <c r="K137" s="93" t="s">
        <v>715</v>
      </c>
      <c r="L137" s="93" t="s">
        <v>716</v>
      </c>
      <c r="M137" s="80">
        <v>2</v>
      </c>
      <c r="N137" s="80">
        <v>1900</v>
      </c>
      <c r="O137" s="80"/>
      <c r="P137" s="80"/>
      <c r="Q137" s="80"/>
      <c r="R137" s="80"/>
      <c r="S137" s="80"/>
      <c r="T137" s="80"/>
      <c r="U137" s="86" t="s">
        <v>713</v>
      </c>
      <c r="V137" s="80" t="s">
        <v>713</v>
      </c>
      <c r="W137" s="80" t="s">
        <v>769</v>
      </c>
      <c r="X137" s="80" t="s">
        <v>762</v>
      </c>
      <c r="Y137" s="80" t="s">
        <v>713</v>
      </c>
      <c r="Z137" s="80" t="s">
        <v>798</v>
      </c>
      <c r="AA137" s="80" t="s">
        <v>713</v>
      </c>
      <c r="AB137" s="80"/>
      <c r="AC137" s="86" t="s">
        <v>713</v>
      </c>
      <c r="AD137" s="86" t="s">
        <v>713</v>
      </c>
      <c r="AE137" s="86" t="s">
        <v>713</v>
      </c>
      <c r="AF137" s="81">
        <v>1</v>
      </c>
      <c r="AG137" s="81"/>
      <c r="AH137" s="86" t="s">
        <v>713</v>
      </c>
      <c r="AI137" s="87" t="s">
        <v>979</v>
      </c>
      <c r="AJ137" s="91"/>
      <c r="AK137" s="175"/>
      <c r="AL137" s="65"/>
      <c r="AM137" s="86" t="s">
        <v>713</v>
      </c>
      <c r="AN137" s="86" t="s">
        <v>713</v>
      </c>
    </row>
    <row r="138" spans="1:40" ht="15.75" customHeight="1">
      <c r="A138" s="32" t="s">
        <v>269</v>
      </c>
      <c r="B138" s="186" t="s">
        <v>285</v>
      </c>
      <c r="C138" s="131">
        <v>1</v>
      </c>
      <c r="D138" s="137">
        <v>114.93</v>
      </c>
      <c r="E138" s="133">
        <v>500</v>
      </c>
      <c r="F138" s="133">
        <f t="shared" si="3"/>
        <v>57465</v>
      </c>
      <c r="G138" s="145"/>
      <c r="H138" s="155">
        <f t="shared" si="4"/>
        <v>57465</v>
      </c>
      <c r="I138" s="149">
        <v>4</v>
      </c>
      <c r="J138" s="93" t="s">
        <v>717</v>
      </c>
      <c r="K138" s="93" t="s">
        <v>715</v>
      </c>
      <c r="L138" s="93" t="s">
        <v>716</v>
      </c>
      <c r="M138" s="80">
        <v>2</v>
      </c>
      <c r="N138" s="80">
        <v>1900</v>
      </c>
      <c r="O138" s="80"/>
      <c r="P138" s="80"/>
      <c r="Q138" s="80"/>
      <c r="R138" s="80"/>
      <c r="S138" s="80"/>
      <c r="T138" s="80"/>
      <c r="U138" s="86" t="s">
        <v>713</v>
      </c>
      <c r="V138" s="80" t="s">
        <v>762</v>
      </c>
      <c r="W138" s="80" t="s">
        <v>769</v>
      </c>
      <c r="X138" s="80" t="s">
        <v>762</v>
      </c>
      <c r="Y138" s="80" t="s">
        <v>713</v>
      </c>
      <c r="Z138" s="80" t="s">
        <v>798</v>
      </c>
      <c r="AA138" s="80" t="s">
        <v>713</v>
      </c>
      <c r="AB138" s="80"/>
      <c r="AC138" s="86" t="s">
        <v>713</v>
      </c>
      <c r="AD138" s="86" t="s">
        <v>713</v>
      </c>
      <c r="AE138" s="86" t="s">
        <v>713</v>
      </c>
      <c r="AF138" s="81">
        <v>3</v>
      </c>
      <c r="AG138" s="81"/>
      <c r="AH138" s="86" t="s">
        <v>713</v>
      </c>
      <c r="AI138" s="87" t="s">
        <v>979</v>
      </c>
      <c r="AJ138" s="91"/>
      <c r="AK138" s="175"/>
      <c r="AL138" s="65"/>
      <c r="AM138" s="86" t="s">
        <v>713</v>
      </c>
      <c r="AN138" s="86" t="s">
        <v>713</v>
      </c>
    </row>
    <row r="139" spans="1:40" ht="15.75" customHeight="1">
      <c r="A139" s="32" t="s">
        <v>271</v>
      </c>
      <c r="B139" s="186" t="s">
        <v>287</v>
      </c>
      <c r="C139" s="131">
        <v>1</v>
      </c>
      <c r="D139" s="137">
        <v>222.84</v>
      </c>
      <c r="E139" s="133">
        <v>500</v>
      </c>
      <c r="F139" s="133">
        <f t="shared" si="3"/>
        <v>111420</v>
      </c>
      <c r="G139" s="145"/>
      <c r="H139" s="155">
        <f t="shared" si="4"/>
        <v>111420</v>
      </c>
      <c r="I139" s="151">
        <v>2</v>
      </c>
      <c r="J139" s="93" t="s">
        <v>714</v>
      </c>
      <c r="K139" s="93" t="s">
        <v>715</v>
      </c>
      <c r="L139" s="93" t="s">
        <v>723</v>
      </c>
      <c r="M139" s="80">
        <v>1</v>
      </c>
      <c r="N139" s="80">
        <v>1895</v>
      </c>
      <c r="O139" s="80"/>
      <c r="P139" s="80"/>
      <c r="Q139" s="80"/>
      <c r="R139" s="80"/>
      <c r="S139" s="80"/>
      <c r="T139" s="80"/>
      <c r="U139" s="86" t="s">
        <v>713</v>
      </c>
      <c r="V139" s="80" t="s">
        <v>713</v>
      </c>
      <c r="W139" s="80" t="s">
        <v>769</v>
      </c>
      <c r="X139" s="80" t="s">
        <v>762</v>
      </c>
      <c r="Y139" s="80" t="s">
        <v>713</v>
      </c>
      <c r="Z139" s="80" t="s">
        <v>788</v>
      </c>
      <c r="AA139" s="80" t="s">
        <v>713</v>
      </c>
      <c r="AB139" s="80" t="s">
        <v>713</v>
      </c>
      <c r="AC139" s="86" t="s">
        <v>713</v>
      </c>
      <c r="AD139" s="86" t="s">
        <v>713</v>
      </c>
      <c r="AE139" s="86" t="s">
        <v>713</v>
      </c>
      <c r="AF139" s="81">
        <v>5</v>
      </c>
      <c r="AG139" s="81"/>
      <c r="AH139" s="86" t="s">
        <v>713</v>
      </c>
      <c r="AI139" s="87" t="s">
        <v>979</v>
      </c>
      <c r="AJ139" s="91" t="s">
        <v>797</v>
      </c>
      <c r="AK139" s="175"/>
      <c r="AL139" s="65" t="s">
        <v>780</v>
      </c>
      <c r="AM139" s="86" t="s">
        <v>713</v>
      </c>
      <c r="AN139" s="86" t="s">
        <v>713</v>
      </c>
    </row>
    <row r="140" spans="1:40" ht="15.75" customHeight="1">
      <c r="A140" s="32" t="s">
        <v>273</v>
      </c>
      <c r="B140" s="186" t="s">
        <v>289</v>
      </c>
      <c r="C140" s="131">
        <v>1</v>
      </c>
      <c r="D140" s="137">
        <v>52.65</v>
      </c>
      <c r="E140" s="133">
        <v>500</v>
      </c>
      <c r="F140" s="133">
        <f t="shared" si="3"/>
        <v>26325</v>
      </c>
      <c r="G140" s="145"/>
      <c r="H140" s="155">
        <f t="shared" si="4"/>
        <v>26325</v>
      </c>
      <c r="I140" s="151">
        <v>1</v>
      </c>
      <c r="J140" s="93" t="s">
        <v>714</v>
      </c>
      <c r="K140" s="93" t="s">
        <v>715</v>
      </c>
      <c r="L140" s="93" t="s">
        <v>716</v>
      </c>
      <c r="M140" s="80">
        <v>2</v>
      </c>
      <c r="N140" s="80">
        <v>1886</v>
      </c>
      <c r="O140" s="80"/>
      <c r="P140" s="80"/>
      <c r="Q140" s="80"/>
      <c r="R140" s="80"/>
      <c r="S140" s="80"/>
      <c r="T140" s="80"/>
      <c r="U140" s="86" t="s">
        <v>713</v>
      </c>
      <c r="V140" s="80" t="s">
        <v>713</v>
      </c>
      <c r="W140" s="80" t="s">
        <v>769</v>
      </c>
      <c r="X140" s="80" t="s">
        <v>762</v>
      </c>
      <c r="Y140" s="80" t="s">
        <v>713</v>
      </c>
      <c r="Z140" s="80" t="s">
        <v>790</v>
      </c>
      <c r="AA140" s="80" t="s">
        <v>713</v>
      </c>
      <c r="AB140" s="80" t="s">
        <v>762</v>
      </c>
      <c r="AC140" s="86" t="s">
        <v>713</v>
      </c>
      <c r="AD140" s="86" t="s">
        <v>713</v>
      </c>
      <c r="AE140" s="86" t="s">
        <v>713</v>
      </c>
      <c r="AF140" s="81">
        <v>1</v>
      </c>
      <c r="AG140" s="81"/>
      <c r="AH140" s="86" t="s">
        <v>713</v>
      </c>
      <c r="AI140" s="87" t="s">
        <v>979</v>
      </c>
      <c r="AJ140" s="91" t="s">
        <v>688</v>
      </c>
      <c r="AK140" s="175">
        <v>0</v>
      </c>
      <c r="AL140" s="65" t="s">
        <v>777</v>
      </c>
      <c r="AM140" s="86" t="s">
        <v>713</v>
      </c>
      <c r="AN140" s="86" t="s">
        <v>713</v>
      </c>
    </row>
    <row r="141" spans="1:40" ht="15.75" customHeight="1">
      <c r="A141" s="32" t="s">
        <v>274</v>
      </c>
      <c r="B141" s="186" t="s">
        <v>291</v>
      </c>
      <c r="C141" s="131">
        <v>1</v>
      </c>
      <c r="D141" s="137">
        <v>106.57</v>
      </c>
      <c r="E141" s="133">
        <v>500</v>
      </c>
      <c r="F141" s="133">
        <f aca="true" t="shared" si="5" ref="F141:F204">D141*E141</f>
        <v>53285</v>
      </c>
      <c r="G141" s="145"/>
      <c r="H141" s="155">
        <f aca="true" t="shared" si="6" ref="H141:H204">F141-G141</f>
        <v>53285</v>
      </c>
      <c r="I141" s="149">
        <v>2</v>
      </c>
      <c r="J141" s="93" t="s">
        <v>714</v>
      </c>
      <c r="K141" s="93" t="s">
        <v>715</v>
      </c>
      <c r="L141" s="93" t="s">
        <v>716</v>
      </c>
      <c r="M141" s="80">
        <v>2</v>
      </c>
      <c r="N141" s="80">
        <v>1886</v>
      </c>
      <c r="O141" s="80"/>
      <c r="P141" s="80"/>
      <c r="Q141" s="80"/>
      <c r="R141" s="80"/>
      <c r="S141" s="80"/>
      <c r="T141" s="80"/>
      <c r="U141" s="86" t="s">
        <v>713</v>
      </c>
      <c r="V141" s="80" t="s">
        <v>713</v>
      </c>
      <c r="W141" s="80" t="s">
        <v>769</v>
      </c>
      <c r="X141" s="80" t="s">
        <v>762</v>
      </c>
      <c r="Y141" s="80" t="s">
        <v>713</v>
      </c>
      <c r="Z141" s="80" t="s">
        <v>790</v>
      </c>
      <c r="AA141" s="80" t="s">
        <v>713</v>
      </c>
      <c r="AB141" s="80" t="s">
        <v>713</v>
      </c>
      <c r="AC141" s="86" t="s">
        <v>713</v>
      </c>
      <c r="AD141" s="86" t="s">
        <v>713</v>
      </c>
      <c r="AE141" s="86" t="s">
        <v>713</v>
      </c>
      <c r="AF141" s="81">
        <v>3</v>
      </c>
      <c r="AG141" s="81"/>
      <c r="AH141" s="86" t="s">
        <v>713</v>
      </c>
      <c r="AI141" s="87" t="s">
        <v>979</v>
      </c>
      <c r="AJ141" s="91" t="s">
        <v>688</v>
      </c>
      <c r="AK141" s="175">
        <v>0</v>
      </c>
      <c r="AL141" s="65" t="s">
        <v>780</v>
      </c>
      <c r="AM141" s="86" t="s">
        <v>713</v>
      </c>
      <c r="AN141" s="86" t="s">
        <v>713</v>
      </c>
    </row>
    <row r="142" spans="1:40" ht="15.75" customHeight="1">
      <c r="A142" s="32" t="s">
        <v>276</v>
      </c>
      <c r="B142" s="187" t="s">
        <v>986</v>
      </c>
      <c r="C142" s="131">
        <v>1</v>
      </c>
      <c r="D142" s="137">
        <v>88.13</v>
      </c>
      <c r="E142" s="133">
        <v>500</v>
      </c>
      <c r="F142" s="133">
        <f t="shared" si="5"/>
        <v>44065</v>
      </c>
      <c r="G142" s="145"/>
      <c r="H142" s="155">
        <f t="shared" si="6"/>
        <v>44065</v>
      </c>
      <c r="I142" s="152">
        <v>1</v>
      </c>
      <c r="J142" s="92" t="s">
        <v>736</v>
      </c>
      <c r="K142" s="92" t="s">
        <v>715</v>
      </c>
      <c r="L142" s="92" t="s">
        <v>723</v>
      </c>
      <c r="M142" s="65">
        <v>1</v>
      </c>
      <c r="N142" s="65">
        <v>1900</v>
      </c>
      <c r="O142" s="65"/>
      <c r="P142" s="65"/>
      <c r="Q142" s="65"/>
      <c r="R142" s="65"/>
      <c r="S142" s="65"/>
      <c r="T142" s="65"/>
      <c r="U142" s="65" t="s">
        <v>713</v>
      </c>
      <c r="V142" s="65" t="s">
        <v>987</v>
      </c>
      <c r="W142" s="65" t="s">
        <v>988</v>
      </c>
      <c r="X142" s="65" t="s">
        <v>762</v>
      </c>
      <c r="Y142" s="65" t="s">
        <v>713</v>
      </c>
      <c r="Z142" s="65" t="s">
        <v>789</v>
      </c>
      <c r="AA142" s="65" t="s">
        <v>713</v>
      </c>
      <c r="AB142" s="65" t="s">
        <v>886</v>
      </c>
      <c r="AC142" s="65" t="s">
        <v>713</v>
      </c>
      <c r="AD142" s="65" t="s">
        <v>713</v>
      </c>
      <c r="AE142" s="65" t="s">
        <v>713</v>
      </c>
      <c r="AF142" s="81">
        <v>2</v>
      </c>
      <c r="AG142" s="81"/>
      <c r="AH142" s="65" t="s">
        <v>713</v>
      </c>
      <c r="AI142" s="89" t="s">
        <v>979</v>
      </c>
      <c r="AJ142" s="91" t="s">
        <v>989</v>
      </c>
      <c r="AK142" s="175">
        <f>6400+9200</f>
        <v>15600</v>
      </c>
      <c r="AL142" s="65" t="s">
        <v>780</v>
      </c>
      <c r="AM142" s="65" t="s">
        <v>713</v>
      </c>
      <c r="AN142" s="65" t="s">
        <v>713</v>
      </c>
    </row>
    <row r="143" spans="1:40" ht="15.75" customHeight="1">
      <c r="A143" s="32" t="s">
        <v>278</v>
      </c>
      <c r="B143" s="186" t="s">
        <v>295</v>
      </c>
      <c r="C143" s="131">
        <v>1</v>
      </c>
      <c r="D143" s="137">
        <v>169.44</v>
      </c>
      <c r="E143" s="133"/>
      <c r="F143" s="133"/>
      <c r="G143" s="145">
        <v>87598.25</v>
      </c>
      <c r="H143" s="155">
        <f t="shared" si="6"/>
        <v>-87598.25</v>
      </c>
      <c r="I143" s="149">
        <v>4</v>
      </c>
      <c r="J143" s="93" t="s">
        <v>714</v>
      </c>
      <c r="K143" s="93" t="s">
        <v>715</v>
      </c>
      <c r="L143" s="93" t="s">
        <v>716</v>
      </c>
      <c r="M143" s="80">
        <v>2</v>
      </c>
      <c r="N143" s="80">
        <v>1900</v>
      </c>
      <c r="O143" s="80"/>
      <c r="P143" s="80"/>
      <c r="Q143" s="80"/>
      <c r="R143" s="80"/>
      <c r="S143" s="80"/>
      <c r="T143" s="80"/>
      <c r="U143" s="86" t="s">
        <v>713</v>
      </c>
      <c r="V143" s="80" t="s">
        <v>762</v>
      </c>
      <c r="W143" s="80" t="s">
        <v>775</v>
      </c>
      <c r="X143" s="80" t="s">
        <v>762</v>
      </c>
      <c r="Y143" s="80" t="s">
        <v>713</v>
      </c>
      <c r="Z143" s="80" t="s">
        <v>856</v>
      </c>
      <c r="AA143" s="86" t="s">
        <v>713</v>
      </c>
      <c r="AB143" s="80" t="s">
        <v>762</v>
      </c>
      <c r="AC143" s="86" t="s">
        <v>713</v>
      </c>
      <c r="AD143" s="86" t="s">
        <v>713</v>
      </c>
      <c r="AE143" s="86" t="s">
        <v>713</v>
      </c>
      <c r="AF143" s="81">
        <v>4</v>
      </c>
      <c r="AG143" s="81">
        <v>2</v>
      </c>
      <c r="AH143" s="86" t="s">
        <v>713</v>
      </c>
      <c r="AI143" s="87" t="s">
        <v>979</v>
      </c>
      <c r="AJ143" s="91"/>
      <c r="AK143" s="175"/>
      <c r="AL143" s="65" t="s">
        <v>780</v>
      </c>
      <c r="AM143" s="86" t="s">
        <v>713</v>
      </c>
      <c r="AN143" s="86" t="s">
        <v>713</v>
      </c>
    </row>
    <row r="144" spans="1:40" ht="15.75" customHeight="1">
      <c r="A144" s="32" t="s">
        <v>280</v>
      </c>
      <c r="B144" s="186" t="s">
        <v>297</v>
      </c>
      <c r="C144" s="131">
        <v>1</v>
      </c>
      <c r="D144" s="137">
        <v>155.62</v>
      </c>
      <c r="E144" s="133"/>
      <c r="F144" s="133"/>
      <c r="G144" s="145">
        <v>78925.48</v>
      </c>
      <c r="H144" s="155">
        <f t="shared" si="6"/>
        <v>-78925.48</v>
      </c>
      <c r="I144" s="149">
        <v>2</v>
      </c>
      <c r="J144" s="93" t="s">
        <v>714</v>
      </c>
      <c r="K144" s="93" t="s">
        <v>715</v>
      </c>
      <c r="L144" s="93" t="s">
        <v>716</v>
      </c>
      <c r="M144" s="80">
        <v>2</v>
      </c>
      <c r="N144" s="80">
        <v>1900</v>
      </c>
      <c r="O144" s="80"/>
      <c r="P144" s="80"/>
      <c r="Q144" s="80"/>
      <c r="R144" s="80"/>
      <c r="S144" s="80"/>
      <c r="T144" s="80"/>
      <c r="U144" s="86" t="s">
        <v>713</v>
      </c>
      <c r="V144" s="80" t="s">
        <v>762</v>
      </c>
      <c r="W144" s="80" t="s">
        <v>775</v>
      </c>
      <c r="X144" s="80" t="s">
        <v>762</v>
      </c>
      <c r="Y144" s="80" t="s">
        <v>713</v>
      </c>
      <c r="Z144" s="80" t="s">
        <v>856</v>
      </c>
      <c r="AA144" s="86" t="s">
        <v>713</v>
      </c>
      <c r="AB144" s="80" t="s">
        <v>762</v>
      </c>
      <c r="AC144" s="86" t="s">
        <v>713</v>
      </c>
      <c r="AD144" s="86" t="s">
        <v>713</v>
      </c>
      <c r="AE144" s="86" t="s">
        <v>713</v>
      </c>
      <c r="AF144" s="81">
        <v>5</v>
      </c>
      <c r="AG144" s="81"/>
      <c r="AH144" s="86" t="s">
        <v>713</v>
      </c>
      <c r="AI144" s="87" t="s">
        <v>979</v>
      </c>
      <c r="AJ144" s="91"/>
      <c r="AK144" s="175"/>
      <c r="AL144" s="65" t="s">
        <v>780</v>
      </c>
      <c r="AM144" s="86" t="s">
        <v>713</v>
      </c>
      <c r="AN144" s="86" t="s">
        <v>713</v>
      </c>
    </row>
    <row r="145" spans="1:40" ht="15.75" customHeight="1">
      <c r="A145" s="32" t="s">
        <v>282</v>
      </c>
      <c r="B145" s="186" t="s">
        <v>299</v>
      </c>
      <c r="C145" s="131">
        <v>1</v>
      </c>
      <c r="D145" s="137">
        <v>197.62</v>
      </c>
      <c r="E145" s="133">
        <v>500</v>
      </c>
      <c r="F145" s="133">
        <f t="shared" si="5"/>
        <v>98810</v>
      </c>
      <c r="G145" s="145"/>
      <c r="H145" s="155">
        <f t="shared" si="6"/>
        <v>98810</v>
      </c>
      <c r="I145" s="149">
        <v>4</v>
      </c>
      <c r="J145" s="93" t="s">
        <v>758</v>
      </c>
      <c r="K145" s="93" t="s">
        <v>715</v>
      </c>
      <c r="L145" s="93" t="s">
        <v>716</v>
      </c>
      <c r="M145" s="80">
        <v>2</v>
      </c>
      <c r="N145" s="80">
        <v>1890</v>
      </c>
      <c r="O145" s="80"/>
      <c r="P145" s="80"/>
      <c r="Q145" s="80"/>
      <c r="R145" s="80"/>
      <c r="S145" s="80"/>
      <c r="T145" s="80"/>
      <c r="U145" s="86" t="s">
        <v>713</v>
      </c>
      <c r="V145" s="80" t="s">
        <v>762</v>
      </c>
      <c r="W145" s="80" t="s">
        <v>775</v>
      </c>
      <c r="X145" s="80" t="s">
        <v>762</v>
      </c>
      <c r="Y145" s="80" t="s">
        <v>713</v>
      </c>
      <c r="Z145" s="80" t="s">
        <v>795</v>
      </c>
      <c r="AA145" s="86" t="s">
        <v>713</v>
      </c>
      <c r="AB145" s="80" t="s">
        <v>762</v>
      </c>
      <c r="AC145" s="86" t="s">
        <v>713</v>
      </c>
      <c r="AD145" s="86" t="s">
        <v>713</v>
      </c>
      <c r="AE145" s="86" t="s">
        <v>713</v>
      </c>
      <c r="AF145" s="81">
        <v>3</v>
      </c>
      <c r="AG145" s="81">
        <v>1</v>
      </c>
      <c r="AH145" s="86" t="s">
        <v>713</v>
      </c>
      <c r="AI145" s="87" t="s">
        <v>979</v>
      </c>
      <c r="AJ145" s="91" t="s">
        <v>927</v>
      </c>
      <c r="AK145" s="175">
        <f>7200+14500</f>
        <v>21700</v>
      </c>
      <c r="AL145" s="65" t="s">
        <v>780</v>
      </c>
      <c r="AM145" s="86" t="s">
        <v>713</v>
      </c>
      <c r="AN145" s="86" t="s">
        <v>713</v>
      </c>
    </row>
    <row r="146" spans="1:40" ht="24.75" customHeight="1">
      <c r="A146" s="32" t="s">
        <v>284</v>
      </c>
      <c r="B146" s="186" t="s">
        <v>301</v>
      </c>
      <c r="C146" s="131">
        <v>1</v>
      </c>
      <c r="D146" s="137">
        <v>599.33</v>
      </c>
      <c r="E146" s="133">
        <v>500</v>
      </c>
      <c r="F146" s="133">
        <f t="shared" si="5"/>
        <v>299665</v>
      </c>
      <c r="G146" s="145"/>
      <c r="H146" s="155">
        <f t="shared" si="6"/>
        <v>299665</v>
      </c>
      <c r="I146" s="149">
        <v>4</v>
      </c>
      <c r="J146" s="93" t="s">
        <v>714</v>
      </c>
      <c r="K146" s="93" t="s">
        <v>715</v>
      </c>
      <c r="L146" s="93" t="s">
        <v>723</v>
      </c>
      <c r="M146" s="80">
        <v>1</v>
      </c>
      <c r="N146" s="80"/>
      <c r="O146" s="80">
        <v>1911</v>
      </c>
      <c r="P146" s="80"/>
      <c r="Q146" s="80"/>
      <c r="R146" s="80"/>
      <c r="S146" s="80"/>
      <c r="T146" s="80"/>
      <c r="U146" s="86" t="s">
        <v>713</v>
      </c>
      <c r="V146" s="80" t="s">
        <v>762</v>
      </c>
      <c r="W146" s="80" t="s">
        <v>767</v>
      </c>
      <c r="X146" s="80" t="s">
        <v>762</v>
      </c>
      <c r="Y146" s="80" t="s">
        <v>713</v>
      </c>
      <c r="Z146" s="80">
        <v>2009</v>
      </c>
      <c r="AA146" s="80" t="s">
        <v>713</v>
      </c>
      <c r="AB146" s="80" t="s">
        <v>762</v>
      </c>
      <c r="AC146" s="86" t="s">
        <v>713</v>
      </c>
      <c r="AD146" s="86" t="s">
        <v>713</v>
      </c>
      <c r="AE146" s="86" t="s">
        <v>713</v>
      </c>
      <c r="AF146" s="81">
        <v>9</v>
      </c>
      <c r="AG146" s="81"/>
      <c r="AH146" s="86" t="s">
        <v>713</v>
      </c>
      <c r="AI146" s="87" t="s">
        <v>979</v>
      </c>
      <c r="AJ146" s="91" t="s">
        <v>818</v>
      </c>
      <c r="AK146" s="175">
        <f>14400+6500</f>
        <v>20900</v>
      </c>
      <c r="AL146" s="65" t="s">
        <v>778</v>
      </c>
      <c r="AM146" s="86" t="s">
        <v>713</v>
      </c>
      <c r="AN146" s="86" t="s">
        <v>713</v>
      </c>
    </row>
    <row r="147" spans="1:40" ht="15.75" customHeight="1">
      <c r="A147" s="32" t="s">
        <v>286</v>
      </c>
      <c r="B147" s="186" t="s">
        <v>303</v>
      </c>
      <c r="C147" s="131">
        <v>1</v>
      </c>
      <c r="D147" s="137">
        <v>241.81</v>
      </c>
      <c r="E147" s="133">
        <v>500</v>
      </c>
      <c r="F147" s="133">
        <f t="shared" si="5"/>
        <v>120905</v>
      </c>
      <c r="G147" s="145"/>
      <c r="H147" s="155">
        <f t="shared" si="6"/>
        <v>120905</v>
      </c>
      <c r="I147" s="149">
        <v>2</v>
      </c>
      <c r="J147" s="93" t="s">
        <v>714</v>
      </c>
      <c r="K147" s="93" t="s">
        <v>715</v>
      </c>
      <c r="L147" s="93" t="s">
        <v>723</v>
      </c>
      <c r="M147" s="80">
        <v>1</v>
      </c>
      <c r="N147" s="80"/>
      <c r="O147" s="80">
        <v>1914</v>
      </c>
      <c r="P147" s="80"/>
      <c r="Q147" s="80"/>
      <c r="R147" s="80"/>
      <c r="S147" s="80"/>
      <c r="T147" s="80"/>
      <c r="U147" s="86" t="s">
        <v>713</v>
      </c>
      <c r="V147" s="80"/>
      <c r="W147" s="97">
        <v>38863</v>
      </c>
      <c r="X147" s="96" t="s">
        <v>762</v>
      </c>
      <c r="Y147" s="96" t="s">
        <v>972</v>
      </c>
      <c r="Z147" s="96" t="s">
        <v>972</v>
      </c>
      <c r="AA147" s="96"/>
      <c r="AB147" s="80"/>
      <c r="AC147" s="86" t="s">
        <v>713</v>
      </c>
      <c r="AD147" s="86" t="s">
        <v>713</v>
      </c>
      <c r="AE147" s="86" t="s">
        <v>713</v>
      </c>
      <c r="AF147" s="81">
        <v>6</v>
      </c>
      <c r="AG147" s="81"/>
      <c r="AH147" s="86" t="s">
        <v>713</v>
      </c>
      <c r="AI147" s="87" t="s">
        <v>979</v>
      </c>
      <c r="AJ147" s="91"/>
      <c r="AK147" s="175"/>
      <c r="AL147" s="65"/>
      <c r="AM147" s="86" t="s">
        <v>713</v>
      </c>
      <c r="AN147" s="86" t="s">
        <v>713</v>
      </c>
    </row>
    <row r="148" spans="1:40" ht="25.5" customHeight="1">
      <c r="A148" s="32" t="s">
        <v>288</v>
      </c>
      <c r="B148" s="186" t="s">
        <v>305</v>
      </c>
      <c r="C148" s="131">
        <v>1</v>
      </c>
      <c r="D148" s="137">
        <v>85.38</v>
      </c>
      <c r="E148" s="133">
        <v>500</v>
      </c>
      <c r="F148" s="133">
        <f t="shared" si="5"/>
        <v>42690</v>
      </c>
      <c r="G148" s="145"/>
      <c r="H148" s="155">
        <f t="shared" si="6"/>
        <v>42690</v>
      </c>
      <c r="I148" s="149">
        <v>3</v>
      </c>
      <c r="J148" s="93" t="s">
        <v>717</v>
      </c>
      <c r="K148" s="93" t="s">
        <v>715</v>
      </c>
      <c r="L148" s="93" t="s">
        <v>716</v>
      </c>
      <c r="M148" s="80">
        <v>2</v>
      </c>
      <c r="N148" s="80">
        <v>1900</v>
      </c>
      <c r="O148" s="80"/>
      <c r="P148" s="80"/>
      <c r="Q148" s="80"/>
      <c r="R148" s="80"/>
      <c r="S148" s="80"/>
      <c r="T148" s="80"/>
      <c r="U148" s="86" t="s">
        <v>713</v>
      </c>
      <c r="V148" s="80" t="s">
        <v>762</v>
      </c>
      <c r="W148" s="80" t="s">
        <v>775</v>
      </c>
      <c r="X148" s="80" t="s">
        <v>762</v>
      </c>
      <c r="Y148" s="80" t="s">
        <v>713</v>
      </c>
      <c r="Z148" s="80" t="s">
        <v>788</v>
      </c>
      <c r="AA148" s="86" t="s">
        <v>713</v>
      </c>
      <c r="AB148" s="80" t="s">
        <v>762</v>
      </c>
      <c r="AC148" s="86" t="s">
        <v>713</v>
      </c>
      <c r="AD148" s="86" t="s">
        <v>713</v>
      </c>
      <c r="AE148" s="86" t="s">
        <v>713</v>
      </c>
      <c r="AF148" s="81">
        <v>3</v>
      </c>
      <c r="AG148" s="81"/>
      <c r="AH148" s="86" t="s">
        <v>713</v>
      </c>
      <c r="AI148" s="87" t="s">
        <v>979</v>
      </c>
      <c r="AJ148" s="91" t="s">
        <v>808</v>
      </c>
      <c r="AK148" s="175">
        <v>5000</v>
      </c>
      <c r="AL148" s="65" t="s">
        <v>780</v>
      </c>
      <c r="AM148" s="86" t="s">
        <v>713</v>
      </c>
      <c r="AN148" s="86" t="s">
        <v>713</v>
      </c>
    </row>
    <row r="149" spans="1:40" ht="15.75" customHeight="1">
      <c r="A149" s="32" t="s">
        <v>290</v>
      </c>
      <c r="B149" s="187" t="s">
        <v>307</v>
      </c>
      <c r="C149" s="131">
        <v>1</v>
      </c>
      <c r="D149" s="137">
        <v>1480.18</v>
      </c>
      <c r="E149" s="133">
        <v>500</v>
      </c>
      <c r="F149" s="133">
        <f t="shared" si="5"/>
        <v>740090</v>
      </c>
      <c r="G149" s="145"/>
      <c r="H149" s="155">
        <f t="shared" si="6"/>
        <v>740090</v>
      </c>
      <c r="I149" s="149">
        <v>5</v>
      </c>
      <c r="J149" s="93" t="s">
        <v>717</v>
      </c>
      <c r="K149" s="93" t="s">
        <v>715</v>
      </c>
      <c r="L149" s="93" t="s">
        <v>716</v>
      </c>
      <c r="M149" s="80">
        <v>2</v>
      </c>
      <c r="N149" s="80"/>
      <c r="O149" s="80">
        <v>1910</v>
      </c>
      <c r="P149" s="80"/>
      <c r="Q149" s="80"/>
      <c r="R149" s="80"/>
      <c r="S149" s="80"/>
      <c r="T149" s="80"/>
      <c r="U149" s="86" t="s">
        <v>713</v>
      </c>
      <c r="V149" s="80" t="s">
        <v>762</v>
      </c>
      <c r="W149" s="80" t="s">
        <v>775</v>
      </c>
      <c r="X149" s="80" t="s">
        <v>762</v>
      </c>
      <c r="Y149" s="80" t="s">
        <v>713</v>
      </c>
      <c r="Z149" s="80" t="s">
        <v>788</v>
      </c>
      <c r="AA149" s="86" t="s">
        <v>713</v>
      </c>
      <c r="AB149" s="80" t="s">
        <v>762</v>
      </c>
      <c r="AC149" s="86" t="s">
        <v>713</v>
      </c>
      <c r="AD149" s="86" t="s">
        <v>713</v>
      </c>
      <c r="AE149" s="86" t="s">
        <v>713</v>
      </c>
      <c r="AF149" s="81">
        <v>16</v>
      </c>
      <c r="AG149" s="81">
        <v>2</v>
      </c>
      <c r="AH149" s="86" t="s">
        <v>713</v>
      </c>
      <c r="AI149" s="87" t="s">
        <v>979</v>
      </c>
      <c r="AJ149" s="91" t="s">
        <v>928</v>
      </c>
      <c r="AK149" s="175">
        <f>24150+11000+45000</f>
        <v>80150</v>
      </c>
      <c r="AL149" s="65"/>
      <c r="AM149" s="86" t="s">
        <v>713</v>
      </c>
      <c r="AN149" s="86" t="s">
        <v>713</v>
      </c>
    </row>
    <row r="150" spans="1:40" ht="25.5" customHeight="1">
      <c r="A150" s="32" t="s">
        <v>292</v>
      </c>
      <c r="B150" s="187" t="s">
        <v>691</v>
      </c>
      <c r="C150" s="131">
        <v>1</v>
      </c>
      <c r="D150" s="137">
        <v>3796.16</v>
      </c>
      <c r="E150" s="133">
        <v>500</v>
      </c>
      <c r="F150" s="133">
        <f t="shared" si="5"/>
        <v>1898080</v>
      </c>
      <c r="G150" s="145"/>
      <c r="H150" s="155">
        <f t="shared" si="6"/>
        <v>1898080</v>
      </c>
      <c r="I150" s="149">
        <v>7</v>
      </c>
      <c r="J150" s="93" t="s">
        <v>742</v>
      </c>
      <c r="K150" s="93" t="s">
        <v>715</v>
      </c>
      <c r="L150" s="93" t="s">
        <v>723</v>
      </c>
      <c r="M150" s="80">
        <v>1</v>
      </c>
      <c r="N150" s="80"/>
      <c r="O150" s="80">
        <v>1910</v>
      </c>
      <c r="P150" s="80"/>
      <c r="Q150" s="80"/>
      <c r="R150" s="80"/>
      <c r="S150" s="80"/>
      <c r="T150" s="80"/>
      <c r="U150" s="86" t="s">
        <v>762</v>
      </c>
      <c r="V150" s="80" t="s">
        <v>713</v>
      </c>
      <c r="W150" s="80" t="s">
        <v>767</v>
      </c>
      <c r="X150" s="80" t="s">
        <v>762</v>
      </c>
      <c r="Y150" s="80" t="s">
        <v>713</v>
      </c>
      <c r="Z150" s="80" t="s">
        <v>788</v>
      </c>
      <c r="AA150" s="80" t="s">
        <v>713</v>
      </c>
      <c r="AB150" s="80" t="s">
        <v>762</v>
      </c>
      <c r="AC150" s="86" t="s">
        <v>713</v>
      </c>
      <c r="AD150" s="86" t="s">
        <v>713</v>
      </c>
      <c r="AE150" s="86" t="s">
        <v>713</v>
      </c>
      <c r="AF150" s="81">
        <v>15</v>
      </c>
      <c r="AG150" s="81">
        <v>14</v>
      </c>
      <c r="AH150" s="86" t="s">
        <v>713</v>
      </c>
      <c r="AI150" s="87" t="s">
        <v>979</v>
      </c>
      <c r="AJ150" s="91" t="s">
        <v>929</v>
      </c>
      <c r="AK150" s="175">
        <f>45800+50000+80000+100000+91500+78540+459200</f>
        <v>905040</v>
      </c>
      <c r="AL150" s="65" t="s">
        <v>778</v>
      </c>
      <c r="AM150" s="86" t="s">
        <v>713</v>
      </c>
      <c r="AN150" s="86" t="s">
        <v>713</v>
      </c>
    </row>
    <row r="151" spans="1:40" ht="37.5" customHeight="1">
      <c r="A151" s="32" t="s">
        <v>294</v>
      </c>
      <c r="B151" s="187" t="s">
        <v>310</v>
      </c>
      <c r="C151" s="131">
        <v>1</v>
      </c>
      <c r="D151" s="137">
        <v>444.19</v>
      </c>
      <c r="E151" s="133">
        <v>500</v>
      </c>
      <c r="F151" s="133">
        <f t="shared" si="5"/>
        <v>222095</v>
      </c>
      <c r="G151" s="145"/>
      <c r="H151" s="155">
        <f t="shared" si="6"/>
        <v>222095</v>
      </c>
      <c r="I151" s="149">
        <v>4</v>
      </c>
      <c r="J151" s="93" t="s">
        <v>717</v>
      </c>
      <c r="K151" s="93" t="s">
        <v>715</v>
      </c>
      <c r="L151" s="93" t="s">
        <v>716</v>
      </c>
      <c r="M151" s="80">
        <v>2</v>
      </c>
      <c r="N151" s="80"/>
      <c r="O151" s="80">
        <v>1915</v>
      </c>
      <c r="P151" s="80"/>
      <c r="Q151" s="80"/>
      <c r="R151" s="80"/>
      <c r="S151" s="80"/>
      <c r="T151" s="80"/>
      <c r="U151" s="86" t="s">
        <v>713</v>
      </c>
      <c r="V151" s="80" t="s">
        <v>762</v>
      </c>
      <c r="W151" s="80" t="s">
        <v>772</v>
      </c>
      <c r="X151" s="80" t="s">
        <v>762</v>
      </c>
      <c r="Y151" s="80" t="s">
        <v>713</v>
      </c>
      <c r="Z151" s="80" t="s">
        <v>788</v>
      </c>
      <c r="AA151" s="80" t="s">
        <v>713</v>
      </c>
      <c r="AB151" s="80" t="s">
        <v>762</v>
      </c>
      <c r="AC151" s="86" t="s">
        <v>713</v>
      </c>
      <c r="AD151" s="86" t="s">
        <v>713</v>
      </c>
      <c r="AE151" s="86" t="s">
        <v>713</v>
      </c>
      <c r="AF151" s="81">
        <v>5</v>
      </c>
      <c r="AG151" s="81">
        <v>2</v>
      </c>
      <c r="AH151" s="86" t="s">
        <v>713</v>
      </c>
      <c r="AI151" s="87" t="s">
        <v>979</v>
      </c>
      <c r="AJ151" s="91" t="s">
        <v>930</v>
      </c>
      <c r="AK151" s="175">
        <f>15000+24600+60500+76500+2800+25300+15800+18200</f>
        <v>238700</v>
      </c>
      <c r="AL151" s="65" t="s">
        <v>779</v>
      </c>
      <c r="AM151" s="86" t="s">
        <v>713</v>
      </c>
      <c r="AN151" s="86" t="s">
        <v>713</v>
      </c>
    </row>
    <row r="152" spans="1:40" ht="24" customHeight="1">
      <c r="A152" s="32" t="s">
        <v>296</v>
      </c>
      <c r="B152" s="186" t="s">
        <v>312</v>
      </c>
      <c r="C152" s="131">
        <v>1</v>
      </c>
      <c r="D152" s="137">
        <v>731.38</v>
      </c>
      <c r="E152" s="133">
        <v>500</v>
      </c>
      <c r="F152" s="133">
        <f t="shared" si="5"/>
        <v>365690</v>
      </c>
      <c r="G152" s="145"/>
      <c r="H152" s="155">
        <f t="shared" si="6"/>
        <v>365690</v>
      </c>
      <c r="I152" s="149">
        <v>4</v>
      </c>
      <c r="J152" s="93" t="s">
        <v>741</v>
      </c>
      <c r="K152" s="93" t="s">
        <v>715</v>
      </c>
      <c r="L152" s="93" t="s">
        <v>743</v>
      </c>
      <c r="M152" s="80">
        <v>2</v>
      </c>
      <c r="N152" s="80">
        <v>1900</v>
      </c>
      <c r="O152" s="80"/>
      <c r="P152" s="80"/>
      <c r="Q152" s="80"/>
      <c r="R152" s="80"/>
      <c r="S152" s="80"/>
      <c r="T152" s="80"/>
      <c r="U152" s="86" t="s">
        <v>713</v>
      </c>
      <c r="V152" s="80" t="s">
        <v>762</v>
      </c>
      <c r="W152" s="80" t="s">
        <v>772</v>
      </c>
      <c r="X152" s="80" t="s">
        <v>762</v>
      </c>
      <c r="Y152" s="80" t="s">
        <v>713</v>
      </c>
      <c r="Z152" s="80" t="s">
        <v>789</v>
      </c>
      <c r="AA152" s="80" t="s">
        <v>713</v>
      </c>
      <c r="AB152" s="80" t="s">
        <v>762</v>
      </c>
      <c r="AC152" s="86" t="s">
        <v>713</v>
      </c>
      <c r="AD152" s="86" t="s">
        <v>713</v>
      </c>
      <c r="AE152" s="86" t="s">
        <v>713</v>
      </c>
      <c r="AF152" s="81">
        <v>19</v>
      </c>
      <c r="AG152" s="81"/>
      <c r="AH152" s="86" t="s">
        <v>713</v>
      </c>
      <c r="AI152" s="87" t="s">
        <v>979</v>
      </c>
      <c r="AJ152" s="91" t="s">
        <v>931</v>
      </c>
      <c r="AK152" s="175">
        <f>160000+92000+55000+63000+32000+20000+32000+7600+24000+44800</f>
        <v>530400</v>
      </c>
      <c r="AL152" s="65" t="s">
        <v>778</v>
      </c>
      <c r="AM152" s="86" t="s">
        <v>713</v>
      </c>
      <c r="AN152" s="86" t="s">
        <v>713</v>
      </c>
    </row>
    <row r="153" spans="1:40" ht="15.75" customHeight="1">
      <c r="A153" s="32" t="s">
        <v>298</v>
      </c>
      <c r="B153" s="186" t="s">
        <v>314</v>
      </c>
      <c r="C153" s="131">
        <v>1</v>
      </c>
      <c r="D153" s="137">
        <v>553.55</v>
      </c>
      <c r="E153" s="133">
        <v>500</v>
      </c>
      <c r="F153" s="133">
        <f t="shared" si="5"/>
        <v>276775</v>
      </c>
      <c r="G153" s="145"/>
      <c r="H153" s="155">
        <f t="shared" si="6"/>
        <v>276775</v>
      </c>
      <c r="I153" s="149">
        <v>4</v>
      </c>
      <c r="J153" s="93" t="s">
        <v>741</v>
      </c>
      <c r="K153" s="93" t="s">
        <v>715</v>
      </c>
      <c r="L153" s="93" t="s">
        <v>716</v>
      </c>
      <c r="M153" s="80">
        <v>2</v>
      </c>
      <c r="N153" s="80"/>
      <c r="O153" s="80">
        <v>1903</v>
      </c>
      <c r="P153" s="80"/>
      <c r="Q153" s="80"/>
      <c r="R153" s="80"/>
      <c r="S153" s="80"/>
      <c r="T153" s="80"/>
      <c r="U153" s="86" t="s">
        <v>713</v>
      </c>
      <c r="V153" s="80" t="s">
        <v>762</v>
      </c>
      <c r="W153" s="80" t="s">
        <v>770</v>
      </c>
      <c r="X153" s="80" t="s">
        <v>762</v>
      </c>
      <c r="Y153" s="80" t="s">
        <v>713</v>
      </c>
      <c r="Z153" s="80" t="s">
        <v>798</v>
      </c>
      <c r="AA153" s="80" t="s">
        <v>713</v>
      </c>
      <c r="AB153" s="80" t="s">
        <v>762</v>
      </c>
      <c r="AC153" s="86" t="s">
        <v>713</v>
      </c>
      <c r="AD153" s="86" t="s">
        <v>713</v>
      </c>
      <c r="AE153" s="86" t="s">
        <v>713</v>
      </c>
      <c r="AF153" s="81">
        <v>11</v>
      </c>
      <c r="AG153" s="81"/>
      <c r="AH153" s="86" t="s">
        <v>713</v>
      </c>
      <c r="AI153" s="87" t="s">
        <v>979</v>
      </c>
      <c r="AJ153" s="91" t="s">
        <v>932</v>
      </c>
      <c r="AK153" s="175">
        <f>8800+58000+20000+35500+35500+25700+11600</f>
        <v>195100</v>
      </c>
      <c r="AL153" s="65" t="s">
        <v>779</v>
      </c>
      <c r="AM153" s="86" t="s">
        <v>713</v>
      </c>
      <c r="AN153" s="86" t="s">
        <v>713</v>
      </c>
    </row>
    <row r="154" spans="1:40" ht="15.75" customHeight="1">
      <c r="A154" s="32" t="s">
        <v>300</v>
      </c>
      <c r="B154" s="186" t="s">
        <v>316</v>
      </c>
      <c r="C154" s="131">
        <v>1</v>
      </c>
      <c r="D154" s="137">
        <v>77.16</v>
      </c>
      <c r="E154" s="133">
        <v>500</v>
      </c>
      <c r="F154" s="133">
        <f t="shared" si="5"/>
        <v>38580</v>
      </c>
      <c r="G154" s="145"/>
      <c r="H154" s="155">
        <f t="shared" si="6"/>
        <v>38580</v>
      </c>
      <c r="I154" s="149">
        <v>1</v>
      </c>
      <c r="J154" s="93" t="s">
        <v>714</v>
      </c>
      <c r="K154" s="93" t="s">
        <v>715</v>
      </c>
      <c r="L154" s="93" t="s">
        <v>716</v>
      </c>
      <c r="M154" s="80">
        <v>2</v>
      </c>
      <c r="N154" s="80">
        <v>1890</v>
      </c>
      <c r="O154" s="80"/>
      <c r="P154" s="80"/>
      <c r="Q154" s="80"/>
      <c r="R154" s="80"/>
      <c r="S154" s="80"/>
      <c r="T154" s="80"/>
      <c r="U154" s="86" t="s">
        <v>713</v>
      </c>
      <c r="V154" s="80" t="s">
        <v>713</v>
      </c>
      <c r="W154" s="80" t="s">
        <v>770</v>
      </c>
      <c r="X154" s="80" t="s">
        <v>762</v>
      </c>
      <c r="Y154" s="80" t="s">
        <v>713</v>
      </c>
      <c r="Z154" s="80" t="s">
        <v>789</v>
      </c>
      <c r="AA154" s="80" t="s">
        <v>713</v>
      </c>
      <c r="AB154" s="80" t="s">
        <v>762</v>
      </c>
      <c r="AC154" s="86" t="s">
        <v>713</v>
      </c>
      <c r="AD154" s="86" t="s">
        <v>713</v>
      </c>
      <c r="AE154" s="86" t="s">
        <v>713</v>
      </c>
      <c r="AF154" s="107">
        <v>2</v>
      </c>
      <c r="AG154" s="81">
        <v>2</v>
      </c>
      <c r="AH154" s="86" t="s">
        <v>713</v>
      </c>
      <c r="AI154" s="87" t="s">
        <v>979</v>
      </c>
      <c r="AJ154" s="91"/>
      <c r="AK154" s="175"/>
      <c r="AL154" s="65" t="s">
        <v>780</v>
      </c>
      <c r="AM154" s="86" t="s">
        <v>713</v>
      </c>
      <c r="AN154" s="86" t="s">
        <v>713</v>
      </c>
    </row>
    <row r="155" spans="1:40" ht="26.25" customHeight="1">
      <c r="A155" s="32" t="s">
        <v>302</v>
      </c>
      <c r="B155" s="186" t="s">
        <v>318</v>
      </c>
      <c r="C155" s="131">
        <v>1</v>
      </c>
      <c r="D155" s="137">
        <v>284.61</v>
      </c>
      <c r="E155" s="133">
        <v>500</v>
      </c>
      <c r="F155" s="133">
        <f t="shared" si="5"/>
        <v>142305</v>
      </c>
      <c r="G155" s="145"/>
      <c r="H155" s="155">
        <f t="shared" si="6"/>
        <v>142305</v>
      </c>
      <c r="I155" s="149">
        <v>3</v>
      </c>
      <c r="J155" s="93" t="s">
        <v>741</v>
      </c>
      <c r="K155" s="93" t="s">
        <v>715</v>
      </c>
      <c r="L155" s="93" t="s">
        <v>716</v>
      </c>
      <c r="M155" s="80">
        <v>2</v>
      </c>
      <c r="N155" s="80">
        <v>1890</v>
      </c>
      <c r="O155" s="80"/>
      <c r="P155" s="80"/>
      <c r="Q155" s="80"/>
      <c r="R155" s="80"/>
      <c r="S155" s="80"/>
      <c r="T155" s="80"/>
      <c r="U155" s="86" t="s">
        <v>713</v>
      </c>
      <c r="V155" s="80" t="s">
        <v>762</v>
      </c>
      <c r="W155" s="80" t="s">
        <v>770</v>
      </c>
      <c r="X155" s="80" t="s">
        <v>762</v>
      </c>
      <c r="Y155" s="80" t="s">
        <v>713</v>
      </c>
      <c r="Z155" s="80" t="s">
        <v>789</v>
      </c>
      <c r="AA155" s="80" t="s">
        <v>713</v>
      </c>
      <c r="AB155" s="80" t="s">
        <v>762</v>
      </c>
      <c r="AC155" s="86" t="s">
        <v>713</v>
      </c>
      <c r="AD155" s="86" t="s">
        <v>713</v>
      </c>
      <c r="AE155" s="86" t="s">
        <v>713</v>
      </c>
      <c r="AF155" s="107">
        <v>4</v>
      </c>
      <c r="AG155" s="81"/>
      <c r="AH155" s="86" t="s">
        <v>713</v>
      </c>
      <c r="AI155" s="87" t="s">
        <v>979</v>
      </c>
      <c r="AJ155" s="91" t="s">
        <v>933</v>
      </c>
      <c r="AK155" s="175">
        <f>8800+72000+21400+19700</f>
        <v>121900</v>
      </c>
      <c r="AL155" s="65" t="s">
        <v>780</v>
      </c>
      <c r="AM155" s="86" t="s">
        <v>713</v>
      </c>
      <c r="AN155" s="86" t="s">
        <v>713</v>
      </c>
    </row>
    <row r="156" spans="1:40" ht="15.75" customHeight="1">
      <c r="A156" s="32" t="s">
        <v>304</v>
      </c>
      <c r="B156" s="186" t="s">
        <v>320</v>
      </c>
      <c r="C156" s="131">
        <v>1</v>
      </c>
      <c r="D156" s="137">
        <v>392.41</v>
      </c>
      <c r="E156" s="133">
        <v>500</v>
      </c>
      <c r="F156" s="133">
        <f t="shared" si="5"/>
        <v>196205</v>
      </c>
      <c r="G156" s="145"/>
      <c r="H156" s="155">
        <f t="shared" si="6"/>
        <v>196205</v>
      </c>
      <c r="I156" s="149">
        <v>4</v>
      </c>
      <c r="J156" s="93" t="s">
        <v>717</v>
      </c>
      <c r="K156" s="93" t="s">
        <v>715</v>
      </c>
      <c r="L156" s="93" t="s">
        <v>716</v>
      </c>
      <c r="M156" s="80">
        <v>2</v>
      </c>
      <c r="N156" s="80">
        <v>1900</v>
      </c>
      <c r="O156" s="80"/>
      <c r="P156" s="80"/>
      <c r="Q156" s="80"/>
      <c r="R156" s="80"/>
      <c r="S156" s="80"/>
      <c r="T156" s="80"/>
      <c r="U156" s="86" t="s">
        <v>713</v>
      </c>
      <c r="V156" s="80" t="s">
        <v>762</v>
      </c>
      <c r="W156" s="80" t="s">
        <v>768</v>
      </c>
      <c r="X156" s="80" t="s">
        <v>762</v>
      </c>
      <c r="Y156" s="80" t="s">
        <v>713</v>
      </c>
      <c r="Z156" s="80" t="s">
        <v>788</v>
      </c>
      <c r="AA156" s="86" t="s">
        <v>713</v>
      </c>
      <c r="AB156" s="80" t="s">
        <v>762</v>
      </c>
      <c r="AC156" s="86" t="s">
        <v>713</v>
      </c>
      <c r="AD156" s="86" t="s">
        <v>713</v>
      </c>
      <c r="AE156" s="86" t="s">
        <v>713</v>
      </c>
      <c r="AF156" s="81">
        <v>6</v>
      </c>
      <c r="AG156" s="81"/>
      <c r="AH156" s="86" t="s">
        <v>713</v>
      </c>
      <c r="AI156" s="87" t="s">
        <v>979</v>
      </c>
      <c r="AJ156" s="91"/>
      <c r="AK156" s="175"/>
      <c r="AL156" s="65" t="s">
        <v>780</v>
      </c>
      <c r="AM156" s="86" t="s">
        <v>713</v>
      </c>
      <c r="AN156" s="86" t="s">
        <v>713</v>
      </c>
    </row>
    <row r="157" spans="1:40" ht="15.75" customHeight="1">
      <c r="A157" s="32" t="s">
        <v>306</v>
      </c>
      <c r="B157" s="186" t="s">
        <v>322</v>
      </c>
      <c r="C157" s="140">
        <v>1</v>
      </c>
      <c r="D157" s="137">
        <v>887.66</v>
      </c>
      <c r="E157" s="133">
        <v>500</v>
      </c>
      <c r="F157" s="133">
        <f t="shared" si="5"/>
        <v>443830</v>
      </c>
      <c r="G157" s="145"/>
      <c r="H157" s="155">
        <f t="shared" si="6"/>
        <v>443830</v>
      </c>
      <c r="I157" s="149">
        <v>4</v>
      </c>
      <c r="J157" s="93" t="s">
        <v>717</v>
      </c>
      <c r="K157" s="93" t="s">
        <v>715</v>
      </c>
      <c r="L157" s="93" t="s">
        <v>716</v>
      </c>
      <c r="M157" s="80">
        <v>2</v>
      </c>
      <c r="N157" s="80">
        <v>1890</v>
      </c>
      <c r="O157" s="80"/>
      <c r="P157" s="80"/>
      <c r="Q157" s="80"/>
      <c r="R157" s="80"/>
      <c r="S157" s="80"/>
      <c r="T157" s="80"/>
      <c r="U157" s="86" t="s">
        <v>713</v>
      </c>
      <c r="V157" s="80" t="s">
        <v>762</v>
      </c>
      <c r="W157" s="80" t="s">
        <v>769</v>
      </c>
      <c r="X157" s="80" t="s">
        <v>762</v>
      </c>
      <c r="Y157" s="80" t="s">
        <v>713</v>
      </c>
      <c r="Z157" s="80" t="s">
        <v>788</v>
      </c>
      <c r="AA157" s="86" t="s">
        <v>713</v>
      </c>
      <c r="AB157" s="80" t="s">
        <v>762</v>
      </c>
      <c r="AC157" s="86" t="s">
        <v>713</v>
      </c>
      <c r="AD157" s="86" t="s">
        <v>713</v>
      </c>
      <c r="AE157" s="86" t="s">
        <v>713</v>
      </c>
      <c r="AF157" s="81">
        <v>17</v>
      </c>
      <c r="AG157" s="81"/>
      <c r="AH157" s="86" t="s">
        <v>713</v>
      </c>
      <c r="AI157" s="87" t="s">
        <v>979</v>
      </c>
      <c r="AJ157" s="91"/>
      <c r="AK157" s="175"/>
      <c r="AL157" s="65" t="s">
        <v>779</v>
      </c>
      <c r="AM157" s="86" t="s">
        <v>713</v>
      </c>
      <c r="AN157" s="86" t="s">
        <v>713</v>
      </c>
    </row>
    <row r="158" spans="1:40" ht="15.75" customHeight="1">
      <c r="A158" s="32" t="s">
        <v>308</v>
      </c>
      <c r="B158" s="186" t="s">
        <v>322</v>
      </c>
      <c r="C158" s="140">
        <v>1</v>
      </c>
      <c r="D158" s="137">
        <v>84.68</v>
      </c>
      <c r="E158" s="133">
        <v>500</v>
      </c>
      <c r="F158" s="133">
        <f t="shared" si="5"/>
        <v>42340</v>
      </c>
      <c r="G158" s="145"/>
      <c r="H158" s="155">
        <f t="shared" si="6"/>
        <v>42340</v>
      </c>
      <c r="I158" s="149">
        <v>1</v>
      </c>
      <c r="J158" s="93" t="s">
        <v>714</v>
      </c>
      <c r="K158" s="93" t="s">
        <v>715</v>
      </c>
      <c r="L158" s="93" t="s">
        <v>716</v>
      </c>
      <c r="M158" s="80">
        <v>2</v>
      </c>
      <c r="N158" s="80">
        <v>1890</v>
      </c>
      <c r="O158" s="80"/>
      <c r="P158" s="80"/>
      <c r="Q158" s="80"/>
      <c r="R158" s="80"/>
      <c r="S158" s="80"/>
      <c r="T158" s="80"/>
      <c r="U158" s="86" t="s">
        <v>713</v>
      </c>
      <c r="V158" s="80" t="s">
        <v>713</v>
      </c>
      <c r="W158" s="80" t="s">
        <v>775</v>
      </c>
      <c r="X158" s="80" t="s">
        <v>762</v>
      </c>
      <c r="Y158" s="80" t="s">
        <v>713</v>
      </c>
      <c r="Z158" s="80" t="s">
        <v>798</v>
      </c>
      <c r="AA158" s="86" t="s">
        <v>713</v>
      </c>
      <c r="AB158" s="80" t="s">
        <v>762</v>
      </c>
      <c r="AC158" s="86" t="s">
        <v>713</v>
      </c>
      <c r="AD158" s="86" t="s">
        <v>713</v>
      </c>
      <c r="AE158" s="86" t="s">
        <v>713</v>
      </c>
      <c r="AF158" s="81"/>
      <c r="AG158" s="81"/>
      <c r="AH158" s="86" t="s">
        <v>713</v>
      </c>
      <c r="AI158" s="87" t="s">
        <v>979</v>
      </c>
      <c r="AJ158" s="91"/>
      <c r="AK158" s="175"/>
      <c r="AL158" s="65" t="s">
        <v>780</v>
      </c>
      <c r="AM158" s="86" t="s">
        <v>713</v>
      </c>
      <c r="AN158" s="86" t="s">
        <v>713</v>
      </c>
    </row>
    <row r="159" spans="1:40" ht="15" customHeight="1">
      <c r="A159" s="32" t="s">
        <v>309</v>
      </c>
      <c r="B159" s="186" t="s">
        <v>325</v>
      </c>
      <c r="C159" s="131">
        <v>1</v>
      </c>
      <c r="D159" s="137">
        <v>332.3</v>
      </c>
      <c r="E159" s="133">
        <v>500</v>
      </c>
      <c r="F159" s="133">
        <f t="shared" si="5"/>
        <v>166150</v>
      </c>
      <c r="G159" s="145"/>
      <c r="H159" s="155">
        <f t="shared" si="6"/>
        <v>166150</v>
      </c>
      <c r="I159" s="149">
        <v>4</v>
      </c>
      <c r="J159" s="93" t="s">
        <v>714</v>
      </c>
      <c r="K159" s="93" t="s">
        <v>715</v>
      </c>
      <c r="L159" s="93" t="s">
        <v>752</v>
      </c>
      <c r="M159" s="80">
        <v>1</v>
      </c>
      <c r="N159" s="80">
        <v>1895</v>
      </c>
      <c r="O159" s="80"/>
      <c r="P159" s="80"/>
      <c r="Q159" s="80"/>
      <c r="R159" s="80"/>
      <c r="S159" s="80"/>
      <c r="T159" s="80"/>
      <c r="U159" s="86" t="s">
        <v>713</v>
      </c>
      <c r="V159" s="80" t="s">
        <v>762</v>
      </c>
      <c r="W159" s="80" t="s">
        <v>768</v>
      </c>
      <c r="X159" s="80" t="s">
        <v>762</v>
      </c>
      <c r="Y159" s="80" t="s">
        <v>713</v>
      </c>
      <c r="Z159" s="80" t="s">
        <v>789</v>
      </c>
      <c r="AA159" s="86" t="s">
        <v>713</v>
      </c>
      <c r="AB159" s="80" t="s">
        <v>762</v>
      </c>
      <c r="AC159" s="86" t="s">
        <v>713</v>
      </c>
      <c r="AD159" s="86" t="s">
        <v>713</v>
      </c>
      <c r="AE159" s="86" t="s">
        <v>713</v>
      </c>
      <c r="AF159" s="81">
        <v>8</v>
      </c>
      <c r="AG159" s="81"/>
      <c r="AH159" s="86" t="s">
        <v>713</v>
      </c>
      <c r="AI159" s="87" t="s">
        <v>979</v>
      </c>
      <c r="AJ159" s="91" t="s">
        <v>840</v>
      </c>
      <c r="AK159" s="175">
        <f>8000+8000+4800</f>
        <v>20800</v>
      </c>
      <c r="AL159" s="65" t="s">
        <v>780</v>
      </c>
      <c r="AM159" s="86" t="s">
        <v>713</v>
      </c>
      <c r="AN159" s="86" t="s">
        <v>713</v>
      </c>
    </row>
    <row r="160" spans="1:40" ht="15.75" customHeight="1">
      <c r="A160" s="32" t="s">
        <v>311</v>
      </c>
      <c r="B160" s="186" t="s">
        <v>327</v>
      </c>
      <c r="C160" s="131">
        <v>1</v>
      </c>
      <c r="D160" s="137">
        <v>74.81</v>
      </c>
      <c r="E160" s="133">
        <v>500</v>
      </c>
      <c r="F160" s="133">
        <f t="shared" si="5"/>
        <v>37405</v>
      </c>
      <c r="G160" s="145"/>
      <c r="H160" s="155">
        <f t="shared" si="6"/>
        <v>37405</v>
      </c>
      <c r="I160" s="149">
        <v>2</v>
      </c>
      <c r="J160" s="93" t="s">
        <v>714</v>
      </c>
      <c r="K160" s="93" t="s">
        <v>715</v>
      </c>
      <c r="L160" s="93" t="s">
        <v>716</v>
      </c>
      <c r="M160" s="80">
        <v>2</v>
      </c>
      <c r="N160" s="80">
        <v>1895</v>
      </c>
      <c r="O160" s="80"/>
      <c r="P160" s="80"/>
      <c r="Q160" s="80"/>
      <c r="R160" s="80"/>
      <c r="S160" s="80"/>
      <c r="T160" s="80"/>
      <c r="U160" s="86" t="s">
        <v>713</v>
      </c>
      <c r="V160" s="80" t="s">
        <v>762</v>
      </c>
      <c r="W160" s="80" t="s">
        <v>768</v>
      </c>
      <c r="X160" s="80" t="s">
        <v>762</v>
      </c>
      <c r="Y160" s="80" t="s">
        <v>713</v>
      </c>
      <c r="Z160" s="80" t="s">
        <v>789</v>
      </c>
      <c r="AA160" s="86" t="s">
        <v>713</v>
      </c>
      <c r="AB160" s="80" t="s">
        <v>762</v>
      </c>
      <c r="AC160" s="86" t="s">
        <v>713</v>
      </c>
      <c r="AD160" s="86" t="s">
        <v>713</v>
      </c>
      <c r="AE160" s="86" t="s">
        <v>713</v>
      </c>
      <c r="AF160" s="81">
        <v>2</v>
      </c>
      <c r="AG160" s="81"/>
      <c r="AH160" s="86" t="s">
        <v>713</v>
      </c>
      <c r="AI160" s="87" t="s">
        <v>979</v>
      </c>
      <c r="AJ160" s="91"/>
      <c r="AK160" s="175"/>
      <c r="AL160" s="65" t="s">
        <v>780</v>
      </c>
      <c r="AM160" s="86" t="s">
        <v>713</v>
      </c>
      <c r="AN160" s="86" t="s">
        <v>713</v>
      </c>
    </row>
    <row r="161" spans="1:40" ht="15.75" customHeight="1">
      <c r="A161" s="32" t="s">
        <v>313</v>
      </c>
      <c r="B161" s="186" t="s">
        <v>329</v>
      </c>
      <c r="C161" s="131">
        <v>1</v>
      </c>
      <c r="D161" s="137">
        <v>187.14</v>
      </c>
      <c r="E161" s="133">
        <v>500</v>
      </c>
      <c r="F161" s="133">
        <f t="shared" si="5"/>
        <v>93570</v>
      </c>
      <c r="G161" s="145"/>
      <c r="H161" s="155">
        <f t="shared" si="6"/>
        <v>93570</v>
      </c>
      <c r="I161" s="149">
        <v>3</v>
      </c>
      <c r="J161" s="93" t="s">
        <v>714</v>
      </c>
      <c r="K161" s="93" t="s">
        <v>715</v>
      </c>
      <c r="L161" s="93" t="s">
        <v>716</v>
      </c>
      <c r="M161" s="80">
        <v>2</v>
      </c>
      <c r="N161" s="80">
        <v>1893</v>
      </c>
      <c r="O161" s="80"/>
      <c r="P161" s="80"/>
      <c r="Q161" s="80"/>
      <c r="R161" s="80"/>
      <c r="S161" s="80"/>
      <c r="T161" s="80"/>
      <c r="U161" s="86" t="s">
        <v>713</v>
      </c>
      <c r="V161" s="80" t="s">
        <v>762</v>
      </c>
      <c r="W161" s="80" t="s">
        <v>866</v>
      </c>
      <c r="X161" s="80" t="s">
        <v>762</v>
      </c>
      <c r="Y161" s="80" t="s">
        <v>713</v>
      </c>
      <c r="Z161" s="80" t="s">
        <v>788</v>
      </c>
      <c r="AA161" s="86" t="s">
        <v>713</v>
      </c>
      <c r="AB161" s="80" t="s">
        <v>762</v>
      </c>
      <c r="AC161" s="86" t="s">
        <v>713</v>
      </c>
      <c r="AD161" s="86" t="s">
        <v>713</v>
      </c>
      <c r="AE161" s="86" t="s">
        <v>713</v>
      </c>
      <c r="AF161" s="81">
        <v>3</v>
      </c>
      <c r="AG161" s="81"/>
      <c r="AH161" s="86" t="s">
        <v>713</v>
      </c>
      <c r="AI161" s="87" t="s">
        <v>979</v>
      </c>
      <c r="AJ161" s="91" t="s">
        <v>803</v>
      </c>
      <c r="AK161" s="175">
        <v>14000</v>
      </c>
      <c r="AL161" s="65" t="s">
        <v>779</v>
      </c>
      <c r="AM161" s="86" t="s">
        <v>713</v>
      </c>
      <c r="AN161" s="86" t="s">
        <v>713</v>
      </c>
    </row>
    <row r="162" spans="1:40" ht="15.75" customHeight="1">
      <c r="A162" s="32" t="s">
        <v>315</v>
      </c>
      <c r="B162" s="186" t="s">
        <v>331</v>
      </c>
      <c r="C162" s="131">
        <v>1</v>
      </c>
      <c r="D162" s="137">
        <v>158.21</v>
      </c>
      <c r="E162" s="133">
        <v>500</v>
      </c>
      <c r="F162" s="133">
        <f t="shared" si="5"/>
        <v>79105</v>
      </c>
      <c r="G162" s="145"/>
      <c r="H162" s="155">
        <f t="shared" si="6"/>
        <v>79105</v>
      </c>
      <c r="I162" s="149">
        <v>2</v>
      </c>
      <c r="J162" s="93" t="s">
        <v>714</v>
      </c>
      <c r="K162" s="93" t="s">
        <v>715</v>
      </c>
      <c r="L162" s="93" t="s">
        <v>716</v>
      </c>
      <c r="M162" s="80">
        <v>2</v>
      </c>
      <c r="N162" s="80">
        <v>1893</v>
      </c>
      <c r="O162" s="80"/>
      <c r="P162" s="80"/>
      <c r="Q162" s="80"/>
      <c r="R162" s="80"/>
      <c r="S162" s="80"/>
      <c r="T162" s="80"/>
      <c r="U162" s="86" t="s">
        <v>713</v>
      </c>
      <c r="V162" s="80" t="s">
        <v>713</v>
      </c>
      <c r="W162" s="80" t="s">
        <v>866</v>
      </c>
      <c r="X162" s="80" t="s">
        <v>762</v>
      </c>
      <c r="Y162" s="80" t="s">
        <v>713</v>
      </c>
      <c r="Z162" s="80" t="s">
        <v>788</v>
      </c>
      <c r="AA162" s="86" t="s">
        <v>713</v>
      </c>
      <c r="AB162" s="80" t="s">
        <v>762</v>
      </c>
      <c r="AC162" s="86" t="s">
        <v>713</v>
      </c>
      <c r="AD162" s="86" t="s">
        <v>713</v>
      </c>
      <c r="AE162" s="86" t="s">
        <v>713</v>
      </c>
      <c r="AF162" s="81">
        <v>4</v>
      </c>
      <c r="AG162" s="81"/>
      <c r="AH162" s="86" t="s">
        <v>713</v>
      </c>
      <c r="AI162" s="87" t="s">
        <v>979</v>
      </c>
      <c r="AJ162" s="91"/>
      <c r="AK162" s="175"/>
      <c r="AL162" s="65" t="s">
        <v>779</v>
      </c>
      <c r="AM162" s="86" t="s">
        <v>713</v>
      </c>
      <c r="AN162" s="86" t="s">
        <v>713</v>
      </c>
    </row>
    <row r="163" spans="1:40" ht="15.75" customHeight="1">
      <c r="A163" s="32" t="s">
        <v>317</v>
      </c>
      <c r="B163" s="187" t="s">
        <v>333</v>
      </c>
      <c r="C163" s="131">
        <v>1</v>
      </c>
      <c r="D163" s="137">
        <v>80.02</v>
      </c>
      <c r="E163" s="133">
        <v>500</v>
      </c>
      <c r="F163" s="133">
        <f t="shared" si="5"/>
        <v>40010</v>
      </c>
      <c r="G163" s="145"/>
      <c r="H163" s="155">
        <f t="shared" si="6"/>
        <v>40010</v>
      </c>
      <c r="I163" s="149">
        <v>1</v>
      </c>
      <c r="J163" s="93" t="s">
        <v>714</v>
      </c>
      <c r="K163" s="93" t="s">
        <v>715</v>
      </c>
      <c r="L163" s="93" t="s">
        <v>716</v>
      </c>
      <c r="M163" s="80">
        <v>2</v>
      </c>
      <c r="N163" s="80">
        <v>1893</v>
      </c>
      <c r="O163" s="80"/>
      <c r="P163" s="80"/>
      <c r="Q163" s="80"/>
      <c r="R163" s="80"/>
      <c r="S163" s="80"/>
      <c r="T163" s="80"/>
      <c r="U163" s="86" t="s">
        <v>713</v>
      </c>
      <c r="V163" s="80" t="s">
        <v>713</v>
      </c>
      <c r="W163" s="80" t="s">
        <v>866</v>
      </c>
      <c r="X163" s="80" t="s">
        <v>762</v>
      </c>
      <c r="Y163" s="80" t="s">
        <v>713</v>
      </c>
      <c r="Z163" s="80" t="s">
        <v>788</v>
      </c>
      <c r="AA163" s="86" t="s">
        <v>713</v>
      </c>
      <c r="AB163" s="80" t="s">
        <v>762</v>
      </c>
      <c r="AC163" s="86" t="s">
        <v>713</v>
      </c>
      <c r="AD163" s="86" t="s">
        <v>713</v>
      </c>
      <c r="AE163" s="86" t="s">
        <v>713</v>
      </c>
      <c r="AF163" s="81">
        <v>2</v>
      </c>
      <c r="AG163" s="81"/>
      <c r="AH163" s="86" t="s">
        <v>713</v>
      </c>
      <c r="AI163" s="87" t="s">
        <v>979</v>
      </c>
      <c r="AJ163" s="91"/>
      <c r="AK163" s="175"/>
      <c r="AL163" s="65" t="s">
        <v>779</v>
      </c>
      <c r="AM163" s="86" t="s">
        <v>713</v>
      </c>
      <c r="AN163" s="86" t="s">
        <v>713</v>
      </c>
    </row>
    <row r="164" spans="1:40" ht="15.75" customHeight="1">
      <c r="A164" s="32" t="s">
        <v>319</v>
      </c>
      <c r="B164" s="186" t="s">
        <v>335</v>
      </c>
      <c r="C164" s="131">
        <v>1</v>
      </c>
      <c r="D164" s="137">
        <v>306.5</v>
      </c>
      <c r="E164" s="133">
        <v>500</v>
      </c>
      <c r="F164" s="133">
        <f t="shared" si="5"/>
        <v>153250</v>
      </c>
      <c r="G164" s="145"/>
      <c r="H164" s="155">
        <f t="shared" si="6"/>
        <v>153250</v>
      </c>
      <c r="I164" s="149">
        <v>4</v>
      </c>
      <c r="J164" s="93" t="s">
        <v>714</v>
      </c>
      <c r="K164" s="93" t="s">
        <v>715</v>
      </c>
      <c r="L164" s="93" t="s">
        <v>723</v>
      </c>
      <c r="M164" s="80">
        <v>1</v>
      </c>
      <c r="N164" s="80">
        <v>1894</v>
      </c>
      <c r="O164" s="80"/>
      <c r="P164" s="80"/>
      <c r="Q164" s="80"/>
      <c r="R164" s="80"/>
      <c r="S164" s="80"/>
      <c r="T164" s="80"/>
      <c r="U164" s="86" t="s">
        <v>713</v>
      </c>
      <c r="V164" s="80" t="s">
        <v>762</v>
      </c>
      <c r="W164" s="80" t="s">
        <v>768</v>
      </c>
      <c r="X164" s="80" t="s">
        <v>762</v>
      </c>
      <c r="Y164" s="80" t="s">
        <v>713</v>
      </c>
      <c r="Z164" s="80" t="s">
        <v>788</v>
      </c>
      <c r="AA164" s="86" t="s">
        <v>713</v>
      </c>
      <c r="AB164" s="80" t="s">
        <v>762</v>
      </c>
      <c r="AC164" s="86" t="s">
        <v>713</v>
      </c>
      <c r="AD164" s="86" t="s">
        <v>713</v>
      </c>
      <c r="AE164" s="86" t="s">
        <v>713</v>
      </c>
      <c r="AF164" s="81">
        <v>2</v>
      </c>
      <c r="AG164" s="81"/>
      <c r="AH164" s="86" t="s">
        <v>713</v>
      </c>
      <c r="AI164" s="87" t="s">
        <v>979</v>
      </c>
      <c r="AJ164" s="91" t="s">
        <v>934</v>
      </c>
      <c r="AK164" s="175">
        <f>8800+18900+8000</f>
        <v>35700</v>
      </c>
      <c r="AL164" s="65" t="s">
        <v>780</v>
      </c>
      <c r="AM164" s="86" t="s">
        <v>713</v>
      </c>
      <c r="AN164" s="86" t="s">
        <v>713</v>
      </c>
    </row>
    <row r="165" spans="1:40" ht="15.75" customHeight="1">
      <c r="A165" s="32" t="s">
        <v>321</v>
      </c>
      <c r="B165" s="186" t="s">
        <v>337</v>
      </c>
      <c r="C165" s="131">
        <v>1</v>
      </c>
      <c r="D165" s="137">
        <v>51.34</v>
      </c>
      <c r="E165" s="133">
        <v>500</v>
      </c>
      <c r="F165" s="133">
        <f t="shared" si="5"/>
        <v>25670</v>
      </c>
      <c r="G165" s="145"/>
      <c r="H165" s="155">
        <f t="shared" si="6"/>
        <v>25670</v>
      </c>
      <c r="I165" s="149">
        <v>2</v>
      </c>
      <c r="J165" s="93" t="s">
        <v>714</v>
      </c>
      <c r="K165" s="93" t="s">
        <v>715</v>
      </c>
      <c r="L165" s="93" t="s">
        <v>716</v>
      </c>
      <c r="M165" s="80">
        <v>2</v>
      </c>
      <c r="N165" s="80">
        <v>1894</v>
      </c>
      <c r="O165" s="80"/>
      <c r="P165" s="80"/>
      <c r="Q165" s="80"/>
      <c r="R165" s="80"/>
      <c r="S165" s="80"/>
      <c r="T165" s="80"/>
      <c r="U165" s="86" t="s">
        <v>713</v>
      </c>
      <c r="V165" s="80" t="s">
        <v>713</v>
      </c>
      <c r="W165" s="80" t="s">
        <v>768</v>
      </c>
      <c r="X165" s="80" t="s">
        <v>762</v>
      </c>
      <c r="Y165" s="80" t="s">
        <v>713</v>
      </c>
      <c r="Z165" s="80" t="s">
        <v>788</v>
      </c>
      <c r="AA165" s="86" t="s">
        <v>713</v>
      </c>
      <c r="AB165" s="80" t="s">
        <v>762</v>
      </c>
      <c r="AC165" s="86" t="s">
        <v>713</v>
      </c>
      <c r="AD165" s="86" t="s">
        <v>713</v>
      </c>
      <c r="AE165" s="86" t="s">
        <v>713</v>
      </c>
      <c r="AF165" s="81">
        <v>6</v>
      </c>
      <c r="AG165" s="81"/>
      <c r="AH165" s="86" t="s">
        <v>713</v>
      </c>
      <c r="AI165" s="87" t="s">
        <v>979</v>
      </c>
      <c r="AJ165" s="91"/>
      <c r="AK165" s="175"/>
      <c r="AL165" s="65" t="s">
        <v>780</v>
      </c>
      <c r="AM165" s="86" t="s">
        <v>713</v>
      </c>
      <c r="AN165" s="86" t="s">
        <v>713</v>
      </c>
    </row>
    <row r="166" spans="1:40" ht="15.75" customHeight="1">
      <c r="A166" s="32" t="s">
        <v>323</v>
      </c>
      <c r="B166" s="187" t="s">
        <v>339</v>
      </c>
      <c r="C166" s="131">
        <v>1</v>
      </c>
      <c r="D166" s="137">
        <v>268.75</v>
      </c>
      <c r="E166" s="133">
        <v>500</v>
      </c>
      <c r="F166" s="133">
        <f t="shared" si="5"/>
        <v>134375</v>
      </c>
      <c r="G166" s="145"/>
      <c r="H166" s="155">
        <f t="shared" si="6"/>
        <v>134375</v>
      </c>
      <c r="I166" s="149">
        <v>3</v>
      </c>
      <c r="J166" s="93" t="s">
        <v>714</v>
      </c>
      <c r="K166" s="93" t="s">
        <v>715</v>
      </c>
      <c r="L166" s="93" t="s">
        <v>716</v>
      </c>
      <c r="M166" s="80">
        <v>2</v>
      </c>
      <c r="N166" s="80">
        <v>1810</v>
      </c>
      <c r="O166" s="80"/>
      <c r="P166" s="80"/>
      <c r="Q166" s="80"/>
      <c r="R166" s="80"/>
      <c r="S166" s="80"/>
      <c r="T166" s="80"/>
      <c r="U166" s="86" t="s">
        <v>713</v>
      </c>
      <c r="V166" s="80" t="s">
        <v>762</v>
      </c>
      <c r="W166" s="80" t="s">
        <v>768</v>
      </c>
      <c r="X166" s="80" t="s">
        <v>762</v>
      </c>
      <c r="Y166" s="80" t="s">
        <v>713</v>
      </c>
      <c r="Z166" s="80" t="s">
        <v>795</v>
      </c>
      <c r="AA166" s="86" t="s">
        <v>713</v>
      </c>
      <c r="AB166" s="80" t="s">
        <v>762</v>
      </c>
      <c r="AC166" s="86" t="s">
        <v>713</v>
      </c>
      <c r="AD166" s="86" t="s">
        <v>713</v>
      </c>
      <c r="AE166" s="86" t="s">
        <v>713</v>
      </c>
      <c r="AF166" s="81">
        <v>5</v>
      </c>
      <c r="AG166" s="81"/>
      <c r="AH166" s="86" t="s">
        <v>713</v>
      </c>
      <c r="AI166" s="87" t="s">
        <v>979</v>
      </c>
      <c r="AJ166" s="91" t="s">
        <v>935</v>
      </c>
      <c r="AK166" s="175">
        <v>27000</v>
      </c>
      <c r="AL166" s="65" t="s">
        <v>780</v>
      </c>
      <c r="AM166" s="86" t="s">
        <v>713</v>
      </c>
      <c r="AN166" s="86" t="s">
        <v>713</v>
      </c>
    </row>
    <row r="167" spans="1:40" ht="15.75" customHeight="1">
      <c r="A167" s="32" t="s">
        <v>324</v>
      </c>
      <c r="B167" s="186" t="s">
        <v>341</v>
      </c>
      <c r="C167" s="131">
        <v>1</v>
      </c>
      <c r="D167" s="137">
        <v>193.82</v>
      </c>
      <c r="E167" s="133">
        <v>500</v>
      </c>
      <c r="F167" s="133">
        <f t="shared" si="5"/>
        <v>96910</v>
      </c>
      <c r="G167" s="145"/>
      <c r="H167" s="155">
        <f t="shared" si="6"/>
        <v>96910</v>
      </c>
      <c r="I167" s="149">
        <v>3</v>
      </c>
      <c r="J167" s="93" t="s">
        <v>714</v>
      </c>
      <c r="K167" s="93" t="s">
        <v>715</v>
      </c>
      <c r="L167" s="93" t="s">
        <v>716</v>
      </c>
      <c r="M167" s="80">
        <v>2</v>
      </c>
      <c r="N167" s="80">
        <v>1810</v>
      </c>
      <c r="O167" s="80"/>
      <c r="P167" s="80"/>
      <c r="Q167" s="80"/>
      <c r="R167" s="80"/>
      <c r="S167" s="80"/>
      <c r="T167" s="80"/>
      <c r="U167" s="86" t="s">
        <v>713</v>
      </c>
      <c r="V167" s="80" t="s">
        <v>762</v>
      </c>
      <c r="W167" s="80" t="s">
        <v>768</v>
      </c>
      <c r="X167" s="80" t="s">
        <v>762</v>
      </c>
      <c r="Y167" s="80" t="s">
        <v>713</v>
      </c>
      <c r="Z167" s="80" t="s">
        <v>795</v>
      </c>
      <c r="AA167" s="86" t="s">
        <v>713</v>
      </c>
      <c r="AB167" s="80" t="s">
        <v>762</v>
      </c>
      <c r="AC167" s="86" t="s">
        <v>713</v>
      </c>
      <c r="AD167" s="86" t="s">
        <v>713</v>
      </c>
      <c r="AE167" s="86" t="s">
        <v>713</v>
      </c>
      <c r="AF167" s="81">
        <v>4</v>
      </c>
      <c r="AG167" s="81"/>
      <c r="AH167" s="86" t="s">
        <v>713</v>
      </c>
      <c r="AI167" s="87" t="s">
        <v>979</v>
      </c>
      <c r="AJ167" s="91"/>
      <c r="AK167" s="175"/>
      <c r="AL167" s="65" t="s">
        <v>780</v>
      </c>
      <c r="AM167" s="86" t="s">
        <v>713</v>
      </c>
      <c r="AN167" s="86" t="s">
        <v>713</v>
      </c>
    </row>
    <row r="168" spans="1:40" ht="15.75" customHeight="1">
      <c r="A168" s="32" t="s">
        <v>326</v>
      </c>
      <c r="B168" s="186" t="s">
        <v>343</v>
      </c>
      <c r="C168" s="131">
        <v>1</v>
      </c>
      <c r="D168" s="137">
        <v>520.65</v>
      </c>
      <c r="E168" s="133">
        <v>500</v>
      </c>
      <c r="F168" s="133">
        <f t="shared" si="5"/>
        <v>260325</v>
      </c>
      <c r="G168" s="145"/>
      <c r="H168" s="155">
        <f t="shared" si="6"/>
        <v>260325</v>
      </c>
      <c r="I168" s="149">
        <v>5</v>
      </c>
      <c r="J168" s="93" t="s">
        <v>714</v>
      </c>
      <c r="K168" s="93" t="s">
        <v>715</v>
      </c>
      <c r="L168" s="93" t="s">
        <v>719</v>
      </c>
      <c r="M168" s="80">
        <v>2</v>
      </c>
      <c r="N168" s="80"/>
      <c r="O168" s="80">
        <v>1912</v>
      </c>
      <c r="P168" s="80"/>
      <c r="Q168" s="80"/>
      <c r="R168" s="80"/>
      <c r="S168" s="80"/>
      <c r="T168" s="80"/>
      <c r="U168" s="86" t="s">
        <v>713</v>
      </c>
      <c r="V168" s="80" t="s">
        <v>762</v>
      </c>
      <c r="W168" s="80" t="s">
        <v>768</v>
      </c>
      <c r="X168" s="80" t="s">
        <v>762</v>
      </c>
      <c r="Y168" s="80" t="s">
        <v>713</v>
      </c>
      <c r="Z168" s="80" t="s">
        <v>795</v>
      </c>
      <c r="AA168" s="86" t="s">
        <v>713</v>
      </c>
      <c r="AB168" s="80" t="s">
        <v>762</v>
      </c>
      <c r="AC168" s="86" t="s">
        <v>713</v>
      </c>
      <c r="AD168" s="86" t="s">
        <v>713</v>
      </c>
      <c r="AE168" s="86" t="s">
        <v>713</v>
      </c>
      <c r="AF168" s="81">
        <v>8</v>
      </c>
      <c r="AG168" s="81"/>
      <c r="AH168" s="86" t="s">
        <v>713</v>
      </c>
      <c r="AI168" s="87" t="s">
        <v>979</v>
      </c>
      <c r="AJ168" s="91"/>
      <c r="AK168" s="175"/>
      <c r="AL168" s="65" t="s">
        <v>780</v>
      </c>
      <c r="AM168" s="86" t="s">
        <v>713</v>
      </c>
      <c r="AN168" s="86" t="s">
        <v>713</v>
      </c>
    </row>
    <row r="169" spans="1:40" ht="15.75" customHeight="1">
      <c r="A169" s="32" t="s">
        <v>328</v>
      </c>
      <c r="B169" s="186" t="s">
        <v>345</v>
      </c>
      <c r="C169" s="131">
        <v>1</v>
      </c>
      <c r="D169" s="137">
        <v>323.32</v>
      </c>
      <c r="E169" s="133">
        <v>500</v>
      </c>
      <c r="F169" s="133">
        <f t="shared" si="5"/>
        <v>161660</v>
      </c>
      <c r="G169" s="145"/>
      <c r="H169" s="155">
        <f t="shared" si="6"/>
        <v>161660</v>
      </c>
      <c r="I169" s="149">
        <v>4</v>
      </c>
      <c r="J169" s="93" t="s">
        <v>714</v>
      </c>
      <c r="K169" s="93" t="s">
        <v>715</v>
      </c>
      <c r="L169" s="93" t="s">
        <v>723</v>
      </c>
      <c r="M169" s="80">
        <v>1</v>
      </c>
      <c r="N169" s="80">
        <v>1900</v>
      </c>
      <c r="O169" s="80"/>
      <c r="P169" s="80"/>
      <c r="Q169" s="80"/>
      <c r="R169" s="80"/>
      <c r="S169" s="80"/>
      <c r="T169" s="80"/>
      <c r="U169" s="86" t="s">
        <v>713</v>
      </c>
      <c r="V169" s="80" t="s">
        <v>762</v>
      </c>
      <c r="W169" s="80" t="s">
        <v>767</v>
      </c>
      <c r="X169" s="80" t="s">
        <v>762</v>
      </c>
      <c r="Y169" s="80" t="s">
        <v>713</v>
      </c>
      <c r="Z169" s="80" t="s">
        <v>795</v>
      </c>
      <c r="AA169" s="86" t="s">
        <v>713</v>
      </c>
      <c r="AB169" s="80" t="s">
        <v>762</v>
      </c>
      <c r="AC169" s="86" t="s">
        <v>713</v>
      </c>
      <c r="AD169" s="86" t="s">
        <v>713</v>
      </c>
      <c r="AE169" s="86" t="s">
        <v>713</v>
      </c>
      <c r="AF169" s="81">
        <v>7</v>
      </c>
      <c r="AG169" s="81"/>
      <c r="AH169" s="86" t="s">
        <v>713</v>
      </c>
      <c r="AI169" s="87" t="s">
        <v>979</v>
      </c>
      <c r="AJ169" s="91"/>
      <c r="AK169" s="175"/>
      <c r="AL169" s="65" t="s">
        <v>780</v>
      </c>
      <c r="AM169" s="86" t="s">
        <v>713</v>
      </c>
      <c r="AN169" s="86" t="s">
        <v>713</v>
      </c>
    </row>
    <row r="170" spans="1:40" ht="15.75" customHeight="1">
      <c r="A170" s="32" t="s">
        <v>330</v>
      </c>
      <c r="B170" s="186" t="s">
        <v>347</v>
      </c>
      <c r="C170" s="131">
        <v>1</v>
      </c>
      <c r="D170" s="137">
        <v>229.34</v>
      </c>
      <c r="E170" s="133">
        <v>500</v>
      </c>
      <c r="F170" s="133">
        <f t="shared" si="5"/>
        <v>114670</v>
      </c>
      <c r="G170" s="145"/>
      <c r="H170" s="155">
        <f t="shared" si="6"/>
        <v>114670</v>
      </c>
      <c r="I170" s="149">
        <v>3</v>
      </c>
      <c r="J170" s="93" t="s">
        <v>714</v>
      </c>
      <c r="K170" s="93" t="s">
        <v>715</v>
      </c>
      <c r="L170" s="93" t="s">
        <v>723</v>
      </c>
      <c r="M170" s="80">
        <v>1</v>
      </c>
      <c r="N170" s="80">
        <v>1870</v>
      </c>
      <c r="O170" s="80"/>
      <c r="P170" s="80"/>
      <c r="Q170" s="80"/>
      <c r="R170" s="80"/>
      <c r="S170" s="80"/>
      <c r="T170" s="80"/>
      <c r="U170" s="86" t="s">
        <v>713</v>
      </c>
      <c r="V170" s="80" t="s">
        <v>762</v>
      </c>
      <c r="W170" s="80" t="s">
        <v>768</v>
      </c>
      <c r="X170" s="80" t="s">
        <v>762</v>
      </c>
      <c r="Y170" s="80" t="s">
        <v>713</v>
      </c>
      <c r="Z170" s="80" t="s">
        <v>795</v>
      </c>
      <c r="AA170" s="86" t="s">
        <v>713</v>
      </c>
      <c r="AB170" s="80" t="s">
        <v>762</v>
      </c>
      <c r="AC170" s="86" t="s">
        <v>713</v>
      </c>
      <c r="AD170" s="86" t="s">
        <v>713</v>
      </c>
      <c r="AE170" s="86" t="s">
        <v>713</v>
      </c>
      <c r="AF170" s="81">
        <v>2</v>
      </c>
      <c r="AG170" s="81"/>
      <c r="AH170" s="86" t="s">
        <v>713</v>
      </c>
      <c r="AI170" s="87" t="s">
        <v>979</v>
      </c>
      <c r="AJ170" s="91" t="s">
        <v>936</v>
      </c>
      <c r="AK170" s="175">
        <f>6400+10300</f>
        <v>16700</v>
      </c>
      <c r="AL170" s="65" t="s">
        <v>780</v>
      </c>
      <c r="AM170" s="86" t="s">
        <v>713</v>
      </c>
      <c r="AN170" s="86" t="s">
        <v>713</v>
      </c>
    </row>
    <row r="171" spans="1:40" ht="15.75" customHeight="1">
      <c r="A171" s="32" t="s">
        <v>332</v>
      </c>
      <c r="B171" s="186" t="s">
        <v>349</v>
      </c>
      <c r="C171" s="131">
        <v>1</v>
      </c>
      <c r="D171" s="137">
        <v>58.75</v>
      </c>
      <c r="E171" s="133">
        <v>500</v>
      </c>
      <c r="F171" s="133">
        <f t="shared" si="5"/>
        <v>29375</v>
      </c>
      <c r="G171" s="145"/>
      <c r="H171" s="155">
        <f t="shared" si="6"/>
        <v>29375</v>
      </c>
      <c r="I171" s="149">
        <v>1</v>
      </c>
      <c r="J171" s="93" t="s">
        <v>714</v>
      </c>
      <c r="K171" s="93" t="s">
        <v>715</v>
      </c>
      <c r="L171" s="93" t="s">
        <v>716</v>
      </c>
      <c r="M171" s="80">
        <v>2</v>
      </c>
      <c r="N171" s="80">
        <v>1870</v>
      </c>
      <c r="O171" s="80"/>
      <c r="P171" s="80"/>
      <c r="Q171" s="80"/>
      <c r="R171" s="80"/>
      <c r="S171" s="80"/>
      <c r="T171" s="80"/>
      <c r="U171" s="86" t="s">
        <v>713</v>
      </c>
      <c r="V171" s="80"/>
      <c r="W171" s="80" t="s">
        <v>768</v>
      </c>
      <c r="X171" s="80" t="s">
        <v>762</v>
      </c>
      <c r="Y171" s="80" t="s">
        <v>713</v>
      </c>
      <c r="Z171" s="80" t="s">
        <v>795</v>
      </c>
      <c r="AA171" s="86" t="s">
        <v>713</v>
      </c>
      <c r="AB171" s="80" t="s">
        <v>762</v>
      </c>
      <c r="AC171" s="86" t="s">
        <v>713</v>
      </c>
      <c r="AD171" s="86" t="s">
        <v>713</v>
      </c>
      <c r="AE171" s="86" t="s">
        <v>713</v>
      </c>
      <c r="AF171" s="81">
        <v>7</v>
      </c>
      <c r="AG171" s="81"/>
      <c r="AH171" s="86" t="s">
        <v>713</v>
      </c>
      <c r="AI171" s="87" t="s">
        <v>979</v>
      </c>
      <c r="AJ171" s="101"/>
      <c r="AK171" s="177"/>
      <c r="AL171" s="65" t="s">
        <v>780</v>
      </c>
      <c r="AM171" s="86" t="s">
        <v>713</v>
      </c>
      <c r="AN171" s="86" t="s">
        <v>713</v>
      </c>
    </row>
    <row r="172" spans="1:40" ht="15.75" customHeight="1">
      <c r="A172" s="32" t="s">
        <v>334</v>
      </c>
      <c r="B172" s="192" t="s">
        <v>349</v>
      </c>
      <c r="C172" s="131">
        <v>1</v>
      </c>
      <c r="D172" s="137">
        <v>180.54</v>
      </c>
      <c r="E172" s="133">
        <v>500</v>
      </c>
      <c r="F172" s="133">
        <f t="shared" si="5"/>
        <v>90270</v>
      </c>
      <c r="G172" s="145"/>
      <c r="H172" s="155">
        <f t="shared" si="6"/>
        <v>90270</v>
      </c>
      <c r="I172" s="149">
        <v>3</v>
      </c>
      <c r="J172" s="93" t="s">
        <v>714</v>
      </c>
      <c r="K172" s="93" t="s">
        <v>715</v>
      </c>
      <c r="L172" s="93" t="s">
        <v>716</v>
      </c>
      <c r="M172" s="80">
        <v>2</v>
      </c>
      <c r="N172" s="80">
        <v>1850</v>
      </c>
      <c r="O172" s="80"/>
      <c r="P172" s="80"/>
      <c r="Q172" s="80"/>
      <c r="R172" s="80"/>
      <c r="S172" s="80"/>
      <c r="T172" s="80"/>
      <c r="U172" s="86" t="s">
        <v>713</v>
      </c>
      <c r="V172" s="80"/>
      <c r="W172" s="80" t="s">
        <v>768</v>
      </c>
      <c r="X172" s="80" t="s">
        <v>762</v>
      </c>
      <c r="Y172" s="80" t="s">
        <v>713</v>
      </c>
      <c r="Z172" s="80" t="s">
        <v>790</v>
      </c>
      <c r="AA172" s="86" t="s">
        <v>713</v>
      </c>
      <c r="AB172" s="80" t="s">
        <v>762</v>
      </c>
      <c r="AC172" s="86" t="s">
        <v>713</v>
      </c>
      <c r="AD172" s="86" t="s">
        <v>713</v>
      </c>
      <c r="AE172" s="86" t="s">
        <v>713</v>
      </c>
      <c r="AF172" s="81">
        <v>1</v>
      </c>
      <c r="AG172" s="81"/>
      <c r="AH172" s="86" t="s">
        <v>713</v>
      </c>
      <c r="AI172" s="87" t="s">
        <v>979</v>
      </c>
      <c r="AJ172" s="91" t="s">
        <v>832</v>
      </c>
      <c r="AK172" s="175">
        <v>10000</v>
      </c>
      <c r="AL172" s="65" t="s">
        <v>780</v>
      </c>
      <c r="AM172" s="86" t="s">
        <v>713</v>
      </c>
      <c r="AN172" s="86" t="s">
        <v>713</v>
      </c>
    </row>
    <row r="173" spans="1:40" ht="15.75" customHeight="1">
      <c r="A173" s="32" t="s">
        <v>336</v>
      </c>
      <c r="B173" s="192" t="s">
        <v>353</v>
      </c>
      <c r="C173" s="131">
        <v>1</v>
      </c>
      <c r="D173" s="137">
        <v>302.86</v>
      </c>
      <c r="E173" s="133">
        <v>500</v>
      </c>
      <c r="F173" s="133">
        <f t="shared" si="5"/>
        <v>151430</v>
      </c>
      <c r="G173" s="145"/>
      <c r="H173" s="155">
        <f t="shared" si="6"/>
        <v>151430</v>
      </c>
      <c r="I173" s="149">
        <v>4</v>
      </c>
      <c r="J173" s="93" t="s">
        <v>717</v>
      </c>
      <c r="K173" s="93" t="s">
        <v>715</v>
      </c>
      <c r="L173" s="93" t="s">
        <v>723</v>
      </c>
      <c r="M173" s="80">
        <v>1</v>
      </c>
      <c r="N173" s="80">
        <v>1890</v>
      </c>
      <c r="O173" s="80"/>
      <c r="P173" s="80"/>
      <c r="Q173" s="80"/>
      <c r="R173" s="80"/>
      <c r="S173" s="80"/>
      <c r="T173" s="80"/>
      <c r="U173" s="86" t="s">
        <v>713</v>
      </c>
      <c r="V173" s="80" t="s">
        <v>762</v>
      </c>
      <c r="W173" s="80" t="s">
        <v>768</v>
      </c>
      <c r="X173" s="80" t="s">
        <v>762</v>
      </c>
      <c r="Y173" s="80" t="s">
        <v>713</v>
      </c>
      <c r="Z173" s="80" t="s">
        <v>795</v>
      </c>
      <c r="AA173" s="86" t="s">
        <v>713</v>
      </c>
      <c r="AB173" s="80" t="s">
        <v>762</v>
      </c>
      <c r="AC173" s="86" t="s">
        <v>713</v>
      </c>
      <c r="AD173" s="86" t="s">
        <v>713</v>
      </c>
      <c r="AE173" s="86" t="s">
        <v>713</v>
      </c>
      <c r="AF173" s="81">
        <v>11</v>
      </c>
      <c r="AG173" s="81"/>
      <c r="AH173" s="86" t="s">
        <v>713</v>
      </c>
      <c r="AI173" s="87" t="s">
        <v>979</v>
      </c>
      <c r="AJ173" s="91" t="s">
        <v>806</v>
      </c>
      <c r="AK173" s="175">
        <f>36700+15400</f>
        <v>52100</v>
      </c>
      <c r="AL173" s="65" t="s">
        <v>780</v>
      </c>
      <c r="AM173" s="86" t="s">
        <v>713</v>
      </c>
      <c r="AN173" s="86" t="s">
        <v>713</v>
      </c>
    </row>
    <row r="174" spans="1:40" ht="15.75" customHeight="1">
      <c r="A174" s="32" t="s">
        <v>338</v>
      </c>
      <c r="B174" s="192" t="s">
        <v>355</v>
      </c>
      <c r="C174" s="131">
        <v>1</v>
      </c>
      <c r="D174" s="137">
        <v>61.85</v>
      </c>
      <c r="E174" s="133">
        <v>500</v>
      </c>
      <c r="F174" s="133">
        <f t="shared" si="5"/>
        <v>30925</v>
      </c>
      <c r="G174" s="145"/>
      <c r="H174" s="155">
        <f t="shared" si="6"/>
        <v>30925</v>
      </c>
      <c r="I174" s="149">
        <v>1</v>
      </c>
      <c r="J174" s="93" t="s">
        <v>714</v>
      </c>
      <c r="K174" s="93" t="s">
        <v>715</v>
      </c>
      <c r="L174" s="99" t="s">
        <v>716</v>
      </c>
      <c r="M174" s="80">
        <v>2</v>
      </c>
      <c r="N174" s="80">
        <v>1890</v>
      </c>
      <c r="O174" s="80"/>
      <c r="P174" s="80"/>
      <c r="Q174" s="80"/>
      <c r="R174" s="80"/>
      <c r="S174" s="80"/>
      <c r="T174" s="80"/>
      <c r="U174" s="86" t="s">
        <v>713</v>
      </c>
      <c r="V174" s="80" t="s">
        <v>713</v>
      </c>
      <c r="W174" s="80" t="s">
        <v>768</v>
      </c>
      <c r="X174" s="80" t="s">
        <v>762</v>
      </c>
      <c r="Y174" s="80" t="s">
        <v>713</v>
      </c>
      <c r="Z174" s="80" t="s">
        <v>795</v>
      </c>
      <c r="AA174" s="86" t="s">
        <v>713</v>
      </c>
      <c r="AB174" s="80" t="s">
        <v>762</v>
      </c>
      <c r="AC174" s="86" t="s">
        <v>713</v>
      </c>
      <c r="AD174" s="86" t="s">
        <v>713</v>
      </c>
      <c r="AE174" s="86" t="s">
        <v>713</v>
      </c>
      <c r="AF174" s="81">
        <v>10</v>
      </c>
      <c r="AG174" s="81"/>
      <c r="AH174" s="86" t="s">
        <v>713</v>
      </c>
      <c r="AI174" s="87" t="s">
        <v>979</v>
      </c>
      <c r="AJ174" s="91"/>
      <c r="AK174" s="175"/>
      <c r="AL174" s="65" t="s">
        <v>780</v>
      </c>
      <c r="AM174" s="86" t="s">
        <v>713</v>
      </c>
      <c r="AN174" s="86" t="s">
        <v>713</v>
      </c>
    </row>
    <row r="175" spans="1:40" ht="15.75" customHeight="1">
      <c r="A175" s="32" t="s">
        <v>340</v>
      </c>
      <c r="B175" s="192" t="s">
        <v>355</v>
      </c>
      <c r="C175" s="131">
        <v>1</v>
      </c>
      <c r="D175" s="137">
        <v>598.64</v>
      </c>
      <c r="E175" s="133">
        <v>500</v>
      </c>
      <c r="F175" s="133">
        <f t="shared" si="5"/>
        <v>299320</v>
      </c>
      <c r="G175" s="145"/>
      <c r="H175" s="155">
        <f t="shared" si="6"/>
        <v>299320</v>
      </c>
      <c r="I175" s="149">
        <v>5</v>
      </c>
      <c r="J175" s="93" t="s">
        <v>717</v>
      </c>
      <c r="K175" s="93" t="s">
        <v>715</v>
      </c>
      <c r="L175" s="93" t="s">
        <v>719</v>
      </c>
      <c r="M175" s="80">
        <v>2</v>
      </c>
      <c r="N175" s="80">
        <v>1890</v>
      </c>
      <c r="O175" s="80"/>
      <c r="P175" s="80"/>
      <c r="Q175" s="80"/>
      <c r="R175" s="80"/>
      <c r="S175" s="80"/>
      <c r="T175" s="80"/>
      <c r="U175" s="86" t="s">
        <v>713</v>
      </c>
      <c r="V175" s="80" t="s">
        <v>762</v>
      </c>
      <c r="W175" s="80" t="s">
        <v>768</v>
      </c>
      <c r="X175" s="80" t="s">
        <v>762</v>
      </c>
      <c r="Y175" s="80" t="s">
        <v>713</v>
      </c>
      <c r="Z175" s="80" t="s">
        <v>795</v>
      </c>
      <c r="AA175" s="86" t="s">
        <v>713</v>
      </c>
      <c r="AB175" s="80" t="s">
        <v>762</v>
      </c>
      <c r="AC175" s="86" t="s">
        <v>713</v>
      </c>
      <c r="AD175" s="86" t="s">
        <v>713</v>
      </c>
      <c r="AE175" s="86" t="s">
        <v>713</v>
      </c>
      <c r="AF175" s="81">
        <v>2</v>
      </c>
      <c r="AG175" s="81"/>
      <c r="AH175" s="86" t="s">
        <v>713</v>
      </c>
      <c r="AI175" s="87" t="s">
        <v>979</v>
      </c>
      <c r="AJ175" s="91"/>
      <c r="AK175" s="175"/>
      <c r="AL175" s="65" t="s">
        <v>779</v>
      </c>
      <c r="AM175" s="86" t="s">
        <v>713</v>
      </c>
      <c r="AN175" s="86" t="s">
        <v>713</v>
      </c>
    </row>
    <row r="176" spans="1:40" ht="15.75" customHeight="1">
      <c r="A176" s="32" t="s">
        <v>342</v>
      </c>
      <c r="B176" s="192" t="s">
        <v>358</v>
      </c>
      <c r="C176" s="131">
        <v>1</v>
      </c>
      <c r="D176" s="137">
        <v>95.64</v>
      </c>
      <c r="E176" s="133">
        <v>500</v>
      </c>
      <c r="F176" s="133">
        <f t="shared" si="5"/>
        <v>47820</v>
      </c>
      <c r="G176" s="145"/>
      <c r="H176" s="155">
        <f t="shared" si="6"/>
        <v>47820</v>
      </c>
      <c r="I176" s="149">
        <v>2</v>
      </c>
      <c r="J176" s="93" t="s">
        <v>714</v>
      </c>
      <c r="K176" s="93" t="s">
        <v>715</v>
      </c>
      <c r="L176" s="93" t="s">
        <v>716</v>
      </c>
      <c r="M176" s="80">
        <v>2</v>
      </c>
      <c r="N176" s="80">
        <v>1890</v>
      </c>
      <c r="O176" s="80"/>
      <c r="P176" s="80"/>
      <c r="Q176" s="80"/>
      <c r="R176" s="80"/>
      <c r="S176" s="80"/>
      <c r="T176" s="80"/>
      <c r="U176" s="86" t="s">
        <v>713</v>
      </c>
      <c r="V176" s="80" t="s">
        <v>713</v>
      </c>
      <c r="W176" s="80" t="s">
        <v>768</v>
      </c>
      <c r="X176" s="80" t="s">
        <v>762</v>
      </c>
      <c r="Y176" s="80" t="s">
        <v>713</v>
      </c>
      <c r="Z176" s="80" t="s">
        <v>795</v>
      </c>
      <c r="AA176" s="86" t="s">
        <v>713</v>
      </c>
      <c r="AB176" s="80" t="s">
        <v>762</v>
      </c>
      <c r="AC176" s="86" t="s">
        <v>713</v>
      </c>
      <c r="AD176" s="86" t="s">
        <v>713</v>
      </c>
      <c r="AE176" s="86" t="s">
        <v>713</v>
      </c>
      <c r="AF176" s="81">
        <v>2</v>
      </c>
      <c r="AG176" s="81"/>
      <c r="AH176" s="86" t="s">
        <v>713</v>
      </c>
      <c r="AI176" s="87" t="s">
        <v>979</v>
      </c>
      <c r="AJ176" s="91" t="s">
        <v>797</v>
      </c>
      <c r="AK176" s="175">
        <v>8800</v>
      </c>
      <c r="AL176" s="65" t="s">
        <v>780</v>
      </c>
      <c r="AM176" s="86" t="s">
        <v>713</v>
      </c>
      <c r="AN176" s="86" t="s">
        <v>713</v>
      </c>
    </row>
    <row r="177" spans="1:40" ht="15.75" customHeight="1">
      <c r="A177" s="32" t="s">
        <v>344</v>
      </c>
      <c r="B177" s="193" t="s">
        <v>360</v>
      </c>
      <c r="C177" s="131">
        <v>1</v>
      </c>
      <c r="D177" s="137">
        <v>304.71</v>
      </c>
      <c r="E177" s="133">
        <v>500</v>
      </c>
      <c r="F177" s="133">
        <f t="shared" si="5"/>
        <v>152355</v>
      </c>
      <c r="G177" s="145"/>
      <c r="H177" s="155">
        <f t="shared" si="6"/>
        <v>152355</v>
      </c>
      <c r="I177" s="149">
        <v>3</v>
      </c>
      <c r="J177" s="93" t="s">
        <v>714</v>
      </c>
      <c r="K177" s="93" t="s">
        <v>715</v>
      </c>
      <c r="L177" s="93" t="s">
        <v>738</v>
      </c>
      <c r="M177" s="80">
        <v>1</v>
      </c>
      <c r="N177" s="80">
        <v>1880</v>
      </c>
      <c r="O177" s="80"/>
      <c r="P177" s="80"/>
      <c r="Q177" s="80"/>
      <c r="R177" s="80"/>
      <c r="S177" s="80"/>
      <c r="T177" s="80"/>
      <c r="U177" s="86" t="s">
        <v>713</v>
      </c>
      <c r="V177" s="80" t="s">
        <v>762</v>
      </c>
      <c r="W177" s="80" t="s">
        <v>767</v>
      </c>
      <c r="X177" s="80" t="s">
        <v>762</v>
      </c>
      <c r="Y177" s="80" t="s">
        <v>713</v>
      </c>
      <c r="Z177" s="80" t="s">
        <v>798</v>
      </c>
      <c r="AA177" s="86" t="s">
        <v>713</v>
      </c>
      <c r="AB177" s="80" t="s">
        <v>762</v>
      </c>
      <c r="AC177" s="86" t="s">
        <v>713</v>
      </c>
      <c r="AD177" s="86" t="s">
        <v>713</v>
      </c>
      <c r="AE177" s="86" t="s">
        <v>713</v>
      </c>
      <c r="AF177" s="81">
        <v>6</v>
      </c>
      <c r="AG177" s="81"/>
      <c r="AH177" s="86" t="s">
        <v>713</v>
      </c>
      <c r="AI177" s="87" t="s">
        <v>979</v>
      </c>
      <c r="AJ177" s="89" t="s">
        <v>812</v>
      </c>
      <c r="AK177" s="174">
        <v>4600</v>
      </c>
      <c r="AL177" s="65" t="s">
        <v>779</v>
      </c>
      <c r="AM177" s="86" t="s">
        <v>713</v>
      </c>
      <c r="AN177" s="86" t="s">
        <v>713</v>
      </c>
    </row>
    <row r="178" spans="1:40" ht="15.75" customHeight="1">
      <c r="A178" s="32" t="s">
        <v>346</v>
      </c>
      <c r="B178" s="192" t="s">
        <v>360</v>
      </c>
      <c r="C178" s="131">
        <v>1</v>
      </c>
      <c r="D178" s="137">
        <v>315.35</v>
      </c>
      <c r="E178" s="133">
        <v>500</v>
      </c>
      <c r="F178" s="133">
        <f t="shared" si="5"/>
        <v>157675</v>
      </c>
      <c r="G178" s="145"/>
      <c r="H178" s="155">
        <f t="shared" si="6"/>
        <v>157675</v>
      </c>
      <c r="I178" s="149">
        <v>3</v>
      </c>
      <c r="J178" s="93" t="s">
        <v>714</v>
      </c>
      <c r="K178" s="93" t="s">
        <v>715</v>
      </c>
      <c r="L178" s="93" t="s">
        <v>723</v>
      </c>
      <c r="M178" s="80">
        <v>1</v>
      </c>
      <c r="N178" s="80">
        <v>1880</v>
      </c>
      <c r="O178" s="80"/>
      <c r="P178" s="80"/>
      <c r="Q178" s="80"/>
      <c r="R178" s="80"/>
      <c r="S178" s="80"/>
      <c r="T178" s="80"/>
      <c r="U178" s="86" t="s">
        <v>713</v>
      </c>
      <c r="V178" s="80" t="s">
        <v>762</v>
      </c>
      <c r="W178" s="80" t="s">
        <v>767</v>
      </c>
      <c r="X178" s="80" t="s">
        <v>762</v>
      </c>
      <c r="Y178" s="80" t="s">
        <v>713</v>
      </c>
      <c r="Z178" s="80" t="s">
        <v>798</v>
      </c>
      <c r="AA178" s="86" t="s">
        <v>713</v>
      </c>
      <c r="AB178" s="80" t="s">
        <v>762</v>
      </c>
      <c r="AC178" s="86" t="s">
        <v>713</v>
      </c>
      <c r="AD178" s="86" t="s">
        <v>713</v>
      </c>
      <c r="AE178" s="86" t="s">
        <v>713</v>
      </c>
      <c r="AF178" s="81">
        <v>8</v>
      </c>
      <c r="AG178" s="81"/>
      <c r="AH178" s="86" t="s">
        <v>713</v>
      </c>
      <c r="AI178" s="87" t="s">
        <v>979</v>
      </c>
      <c r="AJ178" s="91"/>
      <c r="AK178" s="175"/>
      <c r="AL178" s="65" t="s">
        <v>779</v>
      </c>
      <c r="AM178" s="86" t="s">
        <v>713</v>
      </c>
      <c r="AN178" s="86" t="s">
        <v>713</v>
      </c>
    </row>
    <row r="179" spans="1:40" ht="15.75" customHeight="1">
      <c r="A179" s="32" t="s">
        <v>348</v>
      </c>
      <c r="B179" s="192" t="s">
        <v>363</v>
      </c>
      <c r="C179" s="131">
        <v>1</v>
      </c>
      <c r="D179" s="137">
        <v>247.66</v>
      </c>
      <c r="E179" s="133">
        <v>500</v>
      </c>
      <c r="F179" s="133">
        <f t="shared" si="5"/>
        <v>123830</v>
      </c>
      <c r="G179" s="145"/>
      <c r="H179" s="155">
        <f t="shared" si="6"/>
        <v>123830</v>
      </c>
      <c r="I179" s="149">
        <v>4</v>
      </c>
      <c r="J179" s="93" t="s">
        <v>714</v>
      </c>
      <c r="K179" s="93" t="s">
        <v>715</v>
      </c>
      <c r="L179" s="93" t="s">
        <v>723</v>
      </c>
      <c r="M179" s="80">
        <v>1</v>
      </c>
      <c r="N179" s="80">
        <v>1890</v>
      </c>
      <c r="O179" s="80"/>
      <c r="P179" s="80"/>
      <c r="Q179" s="80"/>
      <c r="R179" s="80"/>
      <c r="S179" s="80"/>
      <c r="T179" s="80"/>
      <c r="U179" s="86" t="s">
        <v>713</v>
      </c>
      <c r="V179" s="80" t="s">
        <v>762</v>
      </c>
      <c r="W179" s="80" t="s">
        <v>768</v>
      </c>
      <c r="X179" s="80" t="s">
        <v>762</v>
      </c>
      <c r="Y179" s="80" t="s">
        <v>713</v>
      </c>
      <c r="Z179" s="80" t="s">
        <v>798</v>
      </c>
      <c r="AA179" s="86" t="s">
        <v>713</v>
      </c>
      <c r="AB179" s="80" t="s">
        <v>762</v>
      </c>
      <c r="AC179" s="86" t="s">
        <v>713</v>
      </c>
      <c r="AD179" s="86" t="s">
        <v>713</v>
      </c>
      <c r="AE179" s="86" t="s">
        <v>713</v>
      </c>
      <c r="AF179" s="81">
        <v>6</v>
      </c>
      <c r="AG179" s="81"/>
      <c r="AH179" s="86" t="s">
        <v>713</v>
      </c>
      <c r="AI179" s="87" t="s">
        <v>979</v>
      </c>
      <c r="AJ179" s="91" t="s">
        <v>797</v>
      </c>
      <c r="AK179" s="175">
        <f>23700</f>
        <v>23700</v>
      </c>
      <c r="AL179" s="65" t="s">
        <v>780</v>
      </c>
      <c r="AM179" s="86" t="s">
        <v>713</v>
      </c>
      <c r="AN179" s="86" t="s">
        <v>713</v>
      </c>
    </row>
    <row r="180" spans="1:40" ht="15.75" customHeight="1">
      <c r="A180" s="32" t="s">
        <v>350</v>
      </c>
      <c r="B180" s="193" t="s">
        <v>363</v>
      </c>
      <c r="C180" s="131">
        <v>1</v>
      </c>
      <c r="D180" s="137">
        <v>56.9</v>
      </c>
      <c r="E180" s="133">
        <v>500</v>
      </c>
      <c r="F180" s="133">
        <f t="shared" si="5"/>
        <v>28450</v>
      </c>
      <c r="G180" s="145"/>
      <c r="H180" s="155">
        <f t="shared" si="6"/>
        <v>28450</v>
      </c>
      <c r="I180" s="149">
        <v>1</v>
      </c>
      <c r="J180" s="93" t="s">
        <v>714</v>
      </c>
      <c r="K180" s="93" t="s">
        <v>715</v>
      </c>
      <c r="L180" s="93" t="s">
        <v>716</v>
      </c>
      <c r="M180" s="80">
        <v>2</v>
      </c>
      <c r="N180" s="80">
        <v>1890</v>
      </c>
      <c r="O180" s="80"/>
      <c r="P180" s="80"/>
      <c r="Q180" s="80"/>
      <c r="R180" s="80"/>
      <c r="S180" s="80"/>
      <c r="T180" s="80"/>
      <c r="U180" s="86" t="s">
        <v>713</v>
      </c>
      <c r="V180" s="80" t="s">
        <v>713</v>
      </c>
      <c r="W180" s="80" t="s">
        <v>768</v>
      </c>
      <c r="X180" s="80" t="s">
        <v>762</v>
      </c>
      <c r="Y180" s="80" t="s">
        <v>713</v>
      </c>
      <c r="Z180" s="80" t="s">
        <v>798</v>
      </c>
      <c r="AA180" s="86" t="s">
        <v>713</v>
      </c>
      <c r="AB180" s="80" t="s">
        <v>762</v>
      </c>
      <c r="AC180" s="86" t="s">
        <v>713</v>
      </c>
      <c r="AD180" s="86" t="s">
        <v>713</v>
      </c>
      <c r="AE180" s="86" t="s">
        <v>713</v>
      </c>
      <c r="AF180" s="81">
        <v>2</v>
      </c>
      <c r="AG180" s="81"/>
      <c r="AH180" s="86" t="s">
        <v>713</v>
      </c>
      <c r="AI180" s="87" t="s">
        <v>979</v>
      </c>
      <c r="AJ180" s="91" t="s">
        <v>797</v>
      </c>
      <c r="AK180" s="175">
        <v>4300</v>
      </c>
      <c r="AL180" s="65" t="s">
        <v>780</v>
      </c>
      <c r="AM180" s="86" t="s">
        <v>713</v>
      </c>
      <c r="AN180" s="86" t="s">
        <v>713</v>
      </c>
    </row>
    <row r="181" spans="1:40" ht="15.75" customHeight="1">
      <c r="A181" s="32" t="s">
        <v>351</v>
      </c>
      <c r="B181" s="192" t="s">
        <v>363</v>
      </c>
      <c r="C181" s="131">
        <v>1</v>
      </c>
      <c r="D181" s="137">
        <v>33.76</v>
      </c>
      <c r="E181" s="133">
        <v>500</v>
      </c>
      <c r="F181" s="133">
        <f t="shared" si="5"/>
        <v>16880</v>
      </c>
      <c r="G181" s="145"/>
      <c r="H181" s="155">
        <f t="shared" si="6"/>
        <v>16880</v>
      </c>
      <c r="I181" s="149">
        <v>1</v>
      </c>
      <c r="J181" s="93" t="s">
        <v>714</v>
      </c>
      <c r="K181" s="93" t="s">
        <v>715</v>
      </c>
      <c r="L181" s="93" t="s">
        <v>716</v>
      </c>
      <c r="M181" s="80">
        <v>2</v>
      </c>
      <c r="N181" s="80">
        <v>1890</v>
      </c>
      <c r="O181" s="80"/>
      <c r="P181" s="80"/>
      <c r="Q181" s="80"/>
      <c r="R181" s="80"/>
      <c r="S181" s="80"/>
      <c r="T181" s="80"/>
      <c r="U181" s="86" t="s">
        <v>713</v>
      </c>
      <c r="V181" s="80" t="s">
        <v>713</v>
      </c>
      <c r="W181" s="80" t="s">
        <v>768</v>
      </c>
      <c r="X181" s="80" t="s">
        <v>762</v>
      </c>
      <c r="Y181" s="80" t="s">
        <v>713</v>
      </c>
      <c r="Z181" s="80" t="s">
        <v>798</v>
      </c>
      <c r="AA181" s="86" t="s">
        <v>713</v>
      </c>
      <c r="AB181" s="80" t="s">
        <v>762</v>
      </c>
      <c r="AC181" s="86" t="s">
        <v>713</v>
      </c>
      <c r="AD181" s="86" t="s">
        <v>713</v>
      </c>
      <c r="AE181" s="86" t="s">
        <v>713</v>
      </c>
      <c r="AF181" s="81">
        <v>1</v>
      </c>
      <c r="AG181" s="81"/>
      <c r="AH181" s="86" t="s">
        <v>713</v>
      </c>
      <c r="AI181" s="87" t="s">
        <v>979</v>
      </c>
      <c r="AJ181" s="91"/>
      <c r="AK181" s="175"/>
      <c r="AL181" s="65" t="s">
        <v>780</v>
      </c>
      <c r="AM181" s="86" t="s">
        <v>713</v>
      </c>
      <c r="AN181" s="86" t="s">
        <v>713</v>
      </c>
    </row>
    <row r="182" spans="1:40" ht="15.75" customHeight="1">
      <c r="A182" s="32" t="s">
        <v>352</v>
      </c>
      <c r="B182" s="192" t="s">
        <v>367</v>
      </c>
      <c r="C182" s="131">
        <v>1</v>
      </c>
      <c r="D182" s="137">
        <v>619.35</v>
      </c>
      <c r="E182" s="133">
        <v>500</v>
      </c>
      <c r="F182" s="133">
        <f t="shared" si="5"/>
        <v>309675</v>
      </c>
      <c r="G182" s="145"/>
      <c r="H182" s="155">
        <f t="shared" si="6"/>
        <v>309675</v>
      </c>
      <c r="I182" s="149">
        <v>4</v>
      </c>
      <c r="J182" s="93" t="s">
        <v>717</v>
      </c>
      <c r="K182" s="93" t="s">
        <v>715</v>
      </c>
      <c r="L182" s="93" t="s">
        <v>716</v>
      </c>
      <c r="M182" s="80">
        <v>2</v>
      </c>
      <c r="N182" s="80">
        <v>1890</v>
      </c>
      <c r="O182" s="80"/>
      <c r="P182" s="80"/>
      <c r="Q182" s="80"/>
      <c r="R182" s="80"/>
      <c r="S182" s="80"/>
      <c r="T182" s="80"/>
      <c r="U182" s="86" t="s">
        <v>713</v>
      </c>
      <c r="V182" s="80" t="s">
        <v>762</v>
      </c>
      <c r="W182" s="80" t="s">
        <v>768</v>
      </c>
      <c r="X182" s="80" t="s">
        <v>762</v>
      </c>
      <c r="Y182" s="80" t="s">
        <v>713</v>
      </c>
      <c r="Z182" s="80" t="s">
        <v>788</v>
      </c>
      <c r="AA182" s="86" t="s">
        <v>713</v>
      </c>
      <c r="AB182" s="80" t="s">
        <v>762</v>
      </c>
      <c r="AC182" s="86" t="s">
        <v>713</v>
      </c>
      <c r="AD182" s="86" t="s">
        <v>713</v>
      </c>
      <c r="AE182" s="86" t="s">
        <v>713</v>
      </c>
      <c r="AF182" s="81">
        <v>16</v>
      </c>
      <c r="AG182" s="81"/>
      <c r="AH182" s="86" t="s">
        <v>713</v>
      </c>
      <c r="AI182" s="87" t="s">
        <v>979</v>
      </c>
      <c r="AJ182" s="91" t="s">
        <v>937</v>
      </c>
      <c r="AK182" s="175">
        <f>14000+16500</f>
        <v>30500</v>
      </c>
      <c r="AL182" s="65" t="s">
        <v>778</v>
      </c>
      <c r="AM182" s="86" t="s">
        <v>713</v>
      </c>
      <c r="AN182" s="86" t="s">
        <v>713</v>
      </c>
    </row>
    <row r="183" spans="1:40" ht="15.75" customHeight="1">
      <c r="A183" s="32" t="s">
        <v>354</v>
      </c>
      <c r="B183" s="192" t="s">
        <v>371</v>
      </c>
      <c r="C183" s="131">
        <v>1</v>
      </c>
      <c r="D183" s="137">
        <v>182.51</v>
      </c>
      <c r="E183" s="133">
        <v>500</v>
      </c>
      <c r="F183" s="133">
        <f t="shared" si="5"/>
        <v>91255</v>
      </c>
      <c r="G183" s="145"/>
      <c r="H183" s="155">
        <f t="shared" si="6"/>
        <v>91255</v>
      </c>
      <c r="I183" s="149">
        <v>4</v>
      </c>
      <c r="J183" s="93" t="s">
        <v>717</v>
      </c>
      <c r="K183" s="93" t="s">
        <v>715</v>
      </c>
      <c r="L183" s="93" t="s">
        <v>716</v>
      </c>
      <c r="M183" s="80">
        <v>2</v>
      </c>
      <c r="N183" s="80">
        <v>1900</v>
      </c>
      <c r="O183" s="80"/>
      <c r="P183" s="80"/>
      <c r="Q183" s="80"/>
      <c r="R183" s="80"/>
      <c r="S183" s="80"/>
      <c r="T183" s="80"/>
      <c r="U183" s="86" t="s">
        <v>713</v>
      </c>
      <c r="V183" s="80" t="s">
        <v>762</v>
      </c>
      <c r="W183" s="80" t="s">
        <v>768</v>
      </c>
      <c r="X183" s="80" t="s">
        <v>762</v>
      </c>
      <c r="Y183" s="80" t="s">
        <v>713</v>
      </c>
      <c r="Z183" s="80" t="s">
        <v>788</v>
      </c>
      <c r="AA183" s="86" t="s">
        <v>713</v>
      </c>
      <c r="AB183" s="80" t="s">
        <v>762</v>
      </c>
      <c r="AC183" s="86" t="s">
        <v>713</v>
      </c>
      <c r="AD183" s="86" t="s">
        <v>713</v>
      </c>
      <c r="AE183" s="86" t="s">
        <v>713</v>
      </c>
      <c r="AF183" s="81">
        <v>5</v>
      </c>
      <c r="AG183" s="81">
        <v>1</v>
      </c>
      <c r="AH183" s="86" t="s">
        <v>713</v>
      </c>
      <c r="AI183" s="87" t="s">
        <v>979</v>
      </c>
      <c r="AJ183" s="91"/>
      <c r="AK183" s="175"/>
      <c r="AL183" s="65" t="s">
        <v>780</v>
      </c>
      <c r="AM183" s="86" t="s">
        <v>713</v>
      </c>
      <c r="AN183" s="86" t="s">
        <v>713</v>
      </c>
    </row>
    <row r="184" spans="1:40" ht="15.75" customHeight="1">
      <c r="A184" s="32" t="s">
        <v>356</v>
      </c>
      <c r="B184" s="192" t="s">
        <v>373</v>
      </c>
      <c r="C184" s="131">
        <v>1</v>
      </c>
      <c r="D184" s="137">
        <v>165.74</v>
      </c>
      <c r="E184" s="133">
        <v>500</v>
      </c>
      <c r="F184" s="133">
        <f t="shared" si="5"/>
        <v>82870</v>
      </c>
      <c r="G184" s="145"/>
      <c r="H184" s="155">
        <f t="shared" si="6"/>
        <v>82870</v>
      </c>
      <c r="I184" s="149">
        <v>2</v>
      </c>
      <c r="J184" s="93" t="s">
        <v>714</v>
      </c>
      <c r="K184" s="93" t="s">
        <v>715</v>
      </c>
      <c r="L184" s="93" t="s">
        <v>738</v>
      </c>
      <c r="M184" s="80">
        <v>1</v>
      </c>
      <c r="N184" s="80">
        <v>1900</v>
      </c>
      <c r="O184" s="80"/>
      <c r="P184" s="80"/>
      <c r="Q184" s="80"/>
      <c r="R184" s="80"/>
      <c r="S184" s="80"/>
      <c r="T184" s="80"/>
      <c r="U184" s="86" t="s">
        <v>713</v>
      </c>
      <c r="V184" s="80" t="s">
        <v>762</v>
      </c>
      <c r="W184" s="80" t="s">
        <v>768</v>
      </c>
      <c r="X184" s="80" t="s">
        <v>762</v>
      </c>
      <c r="Y184" s="80" t="s">
        <v>713</v>
      </c>
      <c r="Z184" s="80" t="s">
        <v>788</v>
      </c>
      <c r="AA184" s="86" t="s">
        <v>713</v>
      </c>
      <c r="AB184" s="80" t="s">
        <v>762</v>
      </c>
      <c r="AC184" s="86" t="s">
        <v>713</v>
      </c>
      <c r="AD184" s="86" t="s">
        <v>713</v>
      </c>
      <c r="AE184" s="86" t="s">
        <v>713</v>
      </c>
      <c r="AF184" s="81">
        <v>5</v>
      </c>
      <c r="AG184" s="81"/>
      <c r="AH184" s="86" t="s">
        <v>713</v>
      </c>
      <c r="AI184" s="87" t="s">
        <v>979</v>
      </c>
      <c r="AJ184" s="91"/>
      <c r="AK184" s="175"/>
      <c r="AL184" s="65" t="s">
        <v>780</v>
      </c>
      <c r="AM184" s="86" t="s">
        <v>713</v>
      </c>
      <c r="AN184" s="86" t="s">
        <v>713</v>
      </c>
    </row>
    <row r="185" spans="1:40" ht="15.75" customHeight="1">
      <c r="A185" s="32" t="s">
        <v>357</v>
      </c>
      <c r="B185" s="192" t="s">
        <v>375</v>
      </c>
      <c r="C185" s="131">
        <v>1</v>
      </c>
      <c r="D185" s="137">
        <v>1004.06</v>
      </c>
      <c r="E185" s="133">
        <v>500</v>
      </c>
      <c r="F185" s="133">
        <f t="shared" si="5"/>
        <v>502030</v>
      </c>
      <c r="G185" s="145"/>
      <c r="H185" s="155">
        <f t="shared" si="6"/>
        <v>502030</v>
      </c>
      <c r="I185" s="149">
        <v>5</v>
      </c>
      <c r="J185" s="93" t="s">
        <v>761</v>
      </c>
      <c r="K185" s="93" t="s">
        <v>715</v>
      </c>
      <c r="L185" s="93" t="s">
        <v>738</v>
      </c>
      <c r="M185" s="80">
        <v>1</v>
      </c>
      <c r="N185" s="80">
        <v>1893</v>
      </c>
      <c r="O185" s="80"/>
      <c r="P185" s="80"/>
      <c r="Q185" s="80"/>
      <c r="R185" s="80"/>
      <c r="S185" s="80"/>
      <c r="T185" s="80"/>
      <c r="U185" s="86" t="s">
        <v>713</v>
      </c>
      <c r="V185" s="80"/>
      <c r="W185" s="80"/>
      <c r="X185" s="80"/>
      <c r="Y185" s="80"/>
      <c r="Z185" s="80"/>
      <c r="AA185" s="80" t="s">
        <v>713</v>
      </c>
      <c r="AB185" s="80" t="s">
        <v>762</v>
      </c>
      <c r="AC185" s="86" t="s">
        <v>713</v>
      </c>
      <c r="AD185" s="86" t="s">
        <v>713</v>
      </c>
      <c r="AE185" s="86" t="s">
        <v>713</v>
      </c>
      <c r="AF185" s="81">
        <v>14</v>
      </c>
      <c r="AG185" s="81"/>
      <c r="AH185" s="86" t="s">
        <v>713</v>
      </c>
      <c r="AI185" s="87" t="s">
        <v>979</v>
      </c>
      <c r="AJ185" s="91" t="s">
        <v>938</v>
      </c>
      <c r="AK185" s="175">
        <v>11500</v>
      </c>
      <c r="AL185" s="65" t="s">
        <v>780</v>
      </c>
      <c r="AM185" s="86" t="s">
        <v>713</v>
      </c>
      <c r="AN185" s="86" t="s">
        <v>713</v>
      </c>
    </row>
    <row r="186" spans="1:40" ht="15.75" customHeight="1">
      <c r="A186" s="32" t="s">
        <v>359</v>
      </c>
      <c r="B186" s="192" t="s">
        <v>704</v>
      </c>
      <c r="C186" s="131">
        <v>1</v>
      </c>
      <c r="D186" s="137">
        <v>18.36</v>
      </c>
      <c r="E186" s="133">
        <v>500</v>
      </c>
      <c r="F186" s="133">
        <f t="shared" si="5"/>
        <v>9180</v>
      </c>
      <c r="G186" s="145"/>
      <c r="H186" s="155"/>
      <c r="I186" s="149"/>
      <c r="J186" s="93"/>
      <c r="K186" s="93"/>
      <c r="L186" s="93"/>
      <c r="M186" s="80"/>
      <c r="N186" s="80"/>
      <c r="O186" s="80"/>
      <c r="P186" s="80"/>
      <c r="Q186" s="80"/>
      <c r="R186" s="80"/>
      <c r="S186" s="80"/>
      <c r="T186" s="80"/>
      <c r="U186" s="86"/>
      <c r="V186" s="80"/>
      <c r="W186" s="80"/>
      <c r="X186" s="80"/>
      <c r="Y186" s="80"/>
      <c r="Z186" s="80"/>
      <c r="AA186" s="80"/>
      <c r="AB186" s="348"/>
      <c r="AC186" s="86"/>
      <c r="AD186" s="86"/>
      <c r="AE186" s="86"/>
      <c r="AF186" s="81"/>
      <c r="AG186" s="81"/>
      <c r="AH186" s="86"/>
      <c r="AI186" s="87"/>
      <c r="AJ186" s="91"/>
      <c r="AK186" s="175"/>
      <c r="AL186" s="65"/>
      <c r="AM186" s="86"/>
      <c r="AN186" s="86"/>
    </row>
    <row r="187" spans="1:40" ht="15.75" customHeight="1">
      <c r="A187" s="32" t="s">
        <v>361</v>
      </c>
      <c r="B187" s="192" t="s">
        <v>377</v>
      </c>
      <c r="C187" s="131">
        <v>1</v>
      </c>
      <c r="D187" s="137">
        <v>499.71</v>
      </c>
      <c r="E187" s="133">
        <v>500</v>
      </c>
      <c r="F187" s="133">
        <f t="shared" si="5"/>
        <v>249855</v>
      </c>
      <c r="G187" s="145"/>
      <c r="H187" s="155">
        <f t="shared" si="6"/>
        <v>249855</v>
      </c>
      <c r="I187" s="149">
        <v>4</v>
      </c>
      <c r="J187" s="93" t="s">
        <v>714</v>
      </c>
      <c r="K187" s="93" t="s">
        <v>715</v>
      </c>
      <c r="L187" s="93" t="s">
        <v>723</v>
      </c>
      <c r="M187" s="80">
        <v>1</v>
      </c>
      <c r="N187" s="80"/>
      <c r="O187" s="80">
        <v>1905</v>
      </c>
      <c r="P187" s="80"/>
      <c r="Q187" s="80"/>
      <c r="R187" s="80"/>
      <c r="S187" s="80"/>
      <c r="T187" s="80"/>
      <c r="U187" s="86" t="s">
        <v>713</v>
      </c>
      <c r="V187" s="80"/>
      <c r="W187" s="80" t="s">
        <v>767</v>
      </c>
      <c r="X187" s="80" t="s">
        <v>762</v>
      </c>
      <c r="Y187" s="80"/>
      <c r="Z187" s="80" t="s">
        <v>789</v>
      </c>
      <c r="AA187" s="80" t="s">
        <v>713</v>
      </c>
      <c r="AB187" s="96"/>
      <c r="AC187" s="86" t="s">
        <v>713</v>
      </c>
      <c r="AD187" s="86" t="s">
        <v>713</v>
      </c>
      <c r="AE187" s="86" t="s">
        <v>713</v>
      </c>
      <c r="AF187" s="81">
        <v>6</v>
      </c>
      <c r="AG187" s="81"/>
      <c r="AH187" s="86" t="s">
        <v>713</v>
      </c>
      <c r="AI187" s="87" t="s">
        <v>979</v>
      </c>
      <c r="AJ187" s="91" t="s">
        <v>814</v>
      </c>
      <c r="AK187" s="175">
        <v>24400</v>
      </c>
      <c r="AL187" s="65" t="s">
        <v>779</v>
      </c>
      <c r="AM187" s="86" t="s">
        <v>713</v>
      </c>
      <c r="AN187" s="86" t="s">
        <v>713</v>
      </c>
    </row>
    <row r="188" spans="1:40" ht="15.75" customHeight="1">
      <c r="A188" s="32" t="s">
        <v>362</v>
      </c>
      <c r="B188" s="192" t="s">
        <v>379</v>
      </c>
      <c r="C188" s="131">
        <v>1</v>
      </c>
      <c r="D188" s="137">
        <v>278.57</v>
      </c>
      <c r="E188" s="133">
        <v>500</v>
      </c>
      <c r="F188" s="133">
        <f t="shared" si="5"/>
        <v>139285</v>
      </c>
      <c r="G188" s="145"/>
      <c r="H188" s="155">
        <f t="shared" si="6"/>
        <v>139285</v>
      </c>
      <c r="I188" s="149">
        <v>2</v>
      </c>
      <c r="J188" s="93" t="s">
        <v>714</v>
      </c>
      <c r="K188" s="93" t="s">
        <v>715</v>
      </c>
      <c r="L188" s="93" t="s">
        <v>716</v>
      </c>
      <c r="M188" s="80">
        <v>2</v>
      </c>
      <c r="N188" s="80">
        <v>1895</v>
      </c>
      <c r="O188" s="80"/>
      <c r="P188" s="80"/>
      <c r="Q188" s="80"/>
      <c r="R188" s="80"/>
      <c r="S188" s="80"/>
      <c r="T188" s="80"/>
      <c r="U188" s="86" t="s">
        <v>713</v>
      </c>
      <c r="V188" s="96" t="s">
        <v>713</v>
      </c>
      <c r="W188" s="97">
        <v>40192</v>
      </c>
      <c r="X188" s="96" t="s">
        <v>762</v>
      </c>
      <c r="Y188" s="96" t="s">
        <v>713</v>
      </c>
      <c r="Z188" s="96" t="s">
        <v>972</v>
      </c>
      <c r="AA188" s="96" t="s">
        <v>713</v>
      </c>
      <c r="AB188" s="96" t="s">
        <v>762</v>
      </c>
      <c r="AC188" s="86" t="s">
        <v>713</v>
      </c>
      <c r="AD188" s="86" t="s">
        <v>713</v>
      </c>
      <c r="AE188" s="86" t="s">
        <v>713</v>
      </c>
      <c r="AF188" s="81">
        <v>3</v>
      </c>
      <c r="AG188" s="81">
        <v>1</v>
      </c>
      <c r="AH188" s="86" t="s">
        <v>713</v>
      </c>
      <c r="AI188" s="87" t="s">
        <v>979</v>
      </c>
      <c r="AJ188" s="91" t="s">
        <v>900</v>
      </c>
      <c r="AK188" s="175">
        <f>6200+4300</f>
        <v>10500</v>
      </c>
      <c r="AL188" s="65" t="s">
        <v>780</v>
      </c>
      <c r="AM188" s="86" t="s">
        <v>713</v>
      </c>
      <c r="AN188" s="86" t="s">
        <v>713</v>
      </c>
    </row>
    <row r="189" spans="1:40" ht="15.75" customHeight="1">
      <c r="A189" s="32" t="s">
        <v>364</v>
      </c>
      <c r="B189" s="192" t="s">
        <v>381</v>
      </c>
      <c r="C189" s="131">
        <v>2</v>
      </c>
      <c r="D189" s="137">
        <v>421.84</v>
      </c>
      <c r="E189" s="133">
        <v>500</v>
      </c>
      <c r="F189" s="133">
        <f t="shared" si="5"/>
        <v>210920</v>
      </c>
      <c r="G189" s="145"/>
      <c r="H189" s="155">
        <f t="shared" si="6"/>
        <v>210920</v>
      </c>
      <c r="I189" s="149">
        <v>4</v>
      </c>
      <c r="J189" s="93" t="s">
        <v>714</v>
      </c>
      <c r="K189" s="93" t="s">
        <v>715</v>
      </c>
      <c r="L189" s="93" t="s">
        <v>716</v>
      </c>
      <c r="M189" s="80">
        <v>2</v>
      </c>
      <c r="N189" s="80">
        <v>1900</v>
      </c>
      <c r="O189" s="80"/>
      <c r="P189" s="80"/>
      <c r="Q189" s="80"/>
      <c r="R189" s="80"/>
      <c r="S189" s="80"/>
      <c r="T189" s="80"/>
      <c r="U189" s="86" t="s">
        <v>713</v>
      </c>
      <c r="V189" s="96" t="s">
        <v>762</v>
      </c>
      <c r="W189" s="97">
        <v>40192</v>
      </c>
      <c r="X189" s="96" t="s">
        <v>762</v>
      </c>
      <c r="Y189" s="96" t="s">
        <v>713</v>
      </c>
      <c r="Z189" s="96" t="s">
        <v>972</v>
      </c>
      <c r="AA189" s="96" t="s">
        <v>713</v>
      </c>
      <c r="AB189" s="96" t="s">
        <v>762</v>
      </c>
      <c r="AC189" s="86" t="s">
        <v>713</v>
      </c>
      <c r="AD189" s="86" t="s">
        <v>713</v>
      </c>
      <c r="AE189" s="86" t="s">
        <v>713</v>
      </c>
      <c r="AF189" s="81">
        <v>12</v>
      </c>
      <c r="AG189" s="81"/>
      <c r="AH189" s="86" t="s">
        <v>713</v>
      </c>
      <c r="AI189" s="87" t="s">
        <v>979</v>
      </c>
      <c r="AJ189" s="91" t="s">
        <v>838</v>
      </c>
      <c r="AK189" s="175">
        <f>8800+36400</f>
        <v>45200</v>
      </c>
      <c r="AL189" s="65" t="s">
        <v>779</v>
      </c>
      <c r="AM189" s="86" t="s">
        <v>713</v>
      </c>
      <c r="AN189" s="86" t="s">
        <v>713</v>
      </c>
    </row>
    <row r="190" spans="1:40" ht="15.75" customHeight="1">
      <c r="A190" s="32" t="s">
        <v>365</v>
      </c>
      <c r="B190" s="192" t="s">
        <v>383</v>
      </c>
      <c r="C190" s="131">
        <v>1</v>
      </c>
      <c r="D190" s="137">
        <v>388.54</v>
      </c>
      <c r="E190" s="133">
        <v>500</v>
      </c>
      <c r="F190" s="133">
        <f t="shared" si="5"/>
        <v>194270</v>
      </c>
      <c r="G190" s="145"/>
      <c r="H190" s="155">
        <f t="shared" si="6"/>
        <v>194270</v>
      </c>
      <c r="I190" s="149">
        <v>4</v>
      </c>
      <c r="J190" s="93" t="s">
        <v>756</v>
      </c>
      <c r="K190" s="93" t="s">
        <v>746</v>
      </c>
      <c r="L190" s="93" t="s">
        <v>716</v>
      </c>
      <c r="M190" s="80">
        <v>2</v>
      </c>
      <c r="N190" s="80"/>
      <c r="O190" s="80">
        <v>1946</v>
      </c>
      <c r="P190" s="80"/>
      <c r="Q190" s="80"/>
      <c r="R190" s="80"/>
      <c r="S190" s="80"/>
      <c r="T190" s="80"/>
      <c r="U190" s="86" t="s">
        <v>713</v>
      </c>
      <c r="V190" s="96" t="s">
        <v>762</v>
      </c>
      <c r="W190" s="97">
        <v>40196</v>
      </c>
      <c r="X190" s="96" t="s">
        <v>762</v>
      </c>
      <c r="Y190" s="96" t="s">
        <v>713</v>
      </c>
      <c r="Z190" s="96" t="s">
        <v>972</v>
      </c>
      <c r="AA190" s="96" t="s">
        <v>713</v>
      </c>
      <c r="AB190" s="96" t="s">
        <v>762</v>
      </c>
      <c r="AC190" s="86" t="s">
        <v>713</v>
      </c>
      <c r="AD190" s="86" t="s">
        <v>713</v>
      </c>
      <c r="AE190" s="86" t="s">
        <v>713</v>
      </c>
      <c r="AF190" s="81">
        <v>6</v>
      </c>
      <c r="AG190" s="81"/>
      <c r="AH190" s="86" t="s">
        <v>713</v>
      </c>
      <c r="AI190" s="87" t="s">
        <v>979</v>
      </c>
      <c r="AJ190" s="91"/>
      <c r="AK190" s="175"/>
      <c r="AL190" s="65" t="s">
        <v>780</v>
      </c>
      <c r="AM190" s="86" t="s">
        <v>713</v>
      </c>
      <c r="AN190" s="86" t="s">
        <v>713</v>
      </c>
    </row>
    <row r="191" spans="1:40" ht="15.75" customHeight="1">
      <c r="A191" s="32" t="s">
        <v>366</v>
      </c>
      <c r="B191" s="192" t="s">
        <v>385</v>
      </c>
      <c r="C191" s="131">
        <v>1</v>
      </c>
      <c r="D191" s="137">
        <v>172.39</v>
      </c>
      <c r="E191" s="133">
        <v>500</v>
      </c>
      <c r="F191" s="133">
        <f t="shared" si="5"/>
        <v>86195</v>
      </c>
      <c r="G191" s="145"/>
      <c r="H191" s="155">
        <f t="shared" si="6"/>
        <v>86195</v>
      </c>
      <c r="I191" s="149">
        <v>4</v>
      </c>
      <c r="J191" s="93" t="s">
        <v>717</v>
      </c>
      <c r="K191" s="93" t="s">
        <v>715</v>
      </c>
      <c r="L191" s="93" t="s">
        <v>716</v>
      </c>
      <c r="M191" s="80">
        <v>2</v>
      </c>
      <c r="N191" s="80">
        <v>1895</v>
      </c>
      <c r="O191" s="80"/>
      <c r="P191" s="80"/>
      <c r="Q191" s="80"/>
      <c r="R191" s="80"/>
      <c r="S191" s="80"/>
      <c r="T191" s="80"/>
      <c r="U191" s="86" t="s">
        <v>713</v>
      </c>
      <c r="V191" s="96" t="s">
        <v>713</v>
      </c>
      <c r="W191" s="97">
        <v>40192</v>
      </c>
      <c r="X191" s="96" t="s">
        <v>762</v>
      </c>
      <c r="Y191" s="96" t="s">
        <v>713</v>
      </c>
      <c r="Z191" s="96" t="s">
        <v>966</v>
      </c>
      <c r="AA191" s="96" t="s">
        <v>713</v>
      </c>
      <c r="AB191" s="96" t="s">
        <v>762</v>
      </c>
      <c r="AC191" s="86" t="s">
        <v>713</v>
      </c>
      <c r="AD191" s="86" t="s">
        <v>713</v>
      </c>
      <c r="AE191" s="86" t="s">
        <v>713</v>
      </c>
      <c r="AF191" s="81">
        <v>5</v>
      </c>
      <c r="AG191" s="81"/>
      <c r="AH191" s="86" t="s">
        <v>713</v>
      </c>
      <c r="AI191" s="87" t="s">
        <v>979</v>
      </c>
      <c r="AJ191" s="91" t="s">
        <v>939</v>
      </c>
      <c r="AK191" s="175">
        <v>5350</v>
      </c>
      <c r="AL191" s="65" t="s">
        <v>780</v>
      </c>
      <c r="AM191" s="86" t="s">
        <v>713</v>
      </c>
      <c r="AN191" s="86" t="s">
        <v>713</v>
      </c>
    </row>
    <row r="192" spans="1:40" ht="15.75" customHeight="1">
      <c r="A192" s="32" t="s">
        <v>368</v>
      </c>
      <c r="B192" s="194" t="s">
        <v>387</v>
      </c>
      <c r="C192" s="131">
        <v>1</v>
      </c>
      <c r="D192" s="137">
        <v>246.77</v>
      </c>
      <c r="E192" s="133">
        <v>500</v>
      </c>
      <c r="F192" s="133">
        <f t="shared" si="5"/>
        <v>123385</v>
      </c>
      <c r="G192" s="145"/>
      <c r="H192" s="155">
        <f t="shared" si="6"/>
        <v>123385</v>
      </c>
      <c r="I192" s="149">
        <v>2</v>
      </c>
      <c r="J192" s="93" t="s">
        <v>714</v>
      </c>
      <c r="K192" s="93" t="s">
        <v>715</v>
      </c>
      <c r="L192" s="93" t="s">
        <v>716</v>
      </c>
      <c r="M192" s="80">
        <v>2</v>
      </c>
      <c r="N192" s="80">
        <v>1900</v>
      </c>
      <c r="O192" s="80"/>
      <c r="P192" s="80"/>
      <c r="Q192" s="80"/>
      <c r="R192" s="80"/>
      <c r="S192" s="80"/>
      <c r="T192" s="80"/>
      <c r="U192" s="86" t="s">
        <v>713</v>
      </c>
      <c r="V192" s="96" t="s">
        <v>713</v>
      </c>
      <c r="W192" s="97">
        <v>40192</v>
      </c>
      <c r="X192" s="96" t="s">
        <v>762</v>
      </c>
      <c r="Y192" s="96" t="s">
        <v>713</v>
      </c>
      <c r="Z192" s="96" t="s">
        <v>970</v>
      </c>
      <c r="AA192" s="96" t="s">
        <v>713</v>
      </c>
      <c r="AB192" s="96" t="s">
        <v>713</v>
      </c>
      <c r="AC192" s="86" t="s">
        <v>713</v>
      </c>
      <c r="AD192" s="86" t="s">
        <v>713</v>
      </c>
      <c r="AE192" s="86" t="s">
        <v>713</v>
      </c>
      <c r="AF192" s="81">
        <v>7</v>
      </c>
      <c r="AG192" s="81"/>
      <c r="AH192" s="86" t="s">
        <v>713</v>
      </c>
      <c r="AI192" s="87" t="s">
        <v>979</v>
      </c>
      <c r="AJ192" s="91" t="s">
        <v>797</v>
      </c>
      <c r="AK192" s="175">
        <v>7000</v>
      </c>
      <c r="AL192" s="65" t="s">
        <v>780</v>
      </c>
      <c r="AM192" s="86" t="s">
        <v>713</v>
      </c>
      <c r="AN192" s="86" t="s">
        <v>713</v>
      </c>
    </row>
    <row r="193" spans="1:40" ht="23.25" customHeight="1">
      <c r="A193" s="32" t="s">
        <v>370</v>
      </c>
      <c r="B193" s="192" t="s">
        <v>389</v>
      </c>
      <c r="C193" s="131">
        <v>1</v>
      </c>
      <c r="D193" s="137">
        <v>103.13</v>
      </c>
      <c r="E193" s="133">
        <v>500</v>
      </c>
      <c r="F193" s="133">
        <f t="shared" si="5"/>
        <v>51565</v>
      </c>
      <c r="G193" s="145"/>
      <c r="H193" s="155">
        <f t="shared" si="6"/>
        <v>51565</v>
      </c>
      <c r="I193" s="149">
        <v>3</v>
      </c>
      <c r="J193" s="93" t="s">
        <v>717</v>
      </c>
      <c r="K193" s="93" t="s">
        <v>715</v>
      </c>
      <c r="L193" s="93" t="s">
        <v>723</v>
      </c>
      <c r="M193" s="80">
        <v>1</v>
      </c>
      <c r="N193" s="80">
        <v>1900</v>
      </c>
      <c r="O193" s="80"/>
      <c r="P193" s="80"/>
      <c r="Q193" s="80"/>
      <c r="R193" s="80"/>
      <c r="S193" s="80"/>
      <c r="T193" s="80"/>
      <c r="U193" s="86" t="s">
        <v>713</v>
      </c>
      <c r="V193" s="96" t="s">
        <v>762</v>
      </c>
      <c r="W193" s="97" t="s">
        <v>995</v>
      </c>
      <c r="X193" s="96" t="s">
        <v>762</v>
      </c>
      <c r="Y193" s="96" t="s">
        <v>975</v>
      </c>
      <c r="Z193" s="96" t="s">
        <v>975</v>
      </c>
      <c r="AA193" s="96" t="s">
        <v>713</v>
      </c>
      <c r="AB193" s="96" t="s">
        <v>713</v>
      </c>
      <c r="AC193" s="86" t="s">
        <v>713</v>
      </c>
      <c r="AD193" s="86" t="s">
        <v>713</v>
      </c>
      <c r="AE193" s="86" t="s">
        <v>713</v>
      </c>
      <c r="AF193" s="81">
        <v>2</v>
      </c>
      <c r="AG193" s="81"/>
      <c r="AH193" s="86" t="s">
        <v>713</v>
      </c>
      <c r="AI193" s="87" t="s">
        <v>979</v>
      </c>
      <c r="AJ193" s="91"/>
      <c r="AK193" s="175"/>
      <c r="AL193" s="65" t="s">
        <v>779</v>
      </c>
      <c r="AM193" s="86" t="s">
        <v>713</v>
      </c>
      <c r="AN193" s="86" t="s">
        <v>713</v>
      </c>
    </row>
    <row r="194" spans="1:40" ht="15.75" customHeight="1">
      <c r="A194" s="32" t="s">
        <v>372</v>
      </c>
      <c r="B194" s="193" t="s">
        <v>391</v>
      </c>
      <c r="C194" s="140">
        <v>1</v>
      </c>
      <c r="D194" s="137">
        <v>142.07</v>
      </c>
      <c r="E194" s="133">
        <v>500</v>
      </c>
      <c r="F194" s="133">
        <f t="shared" si="5"/>
        <v>71035</v>
      </c>
      <c r="G194" s="145"/>
      <c r="H194" s="155">
        <f t="shared" si="6"/>
        <v>71035</v>
      </c>
      <c r="I194" s="149">
        <v>3</v>
      </c>
      <c r="J194" s="93" t="s">
        <v>721</v>
      </c>
      <c r="K194" s="93" t="s">
        <v>715</v>
      </c>
      <c r="L194" s="93" t="s">
        <v>716</v>
      </c>
      <c r="M194" s="80">
        <v>22</v>
      </c>
      <c r="N194" s="80">
        <v>1880</v>
      </c>
      <c r="O194" s="80"/>
      <c r="P194" s="80"/>
      <c r="Q194" s="80"/>
      <c r="R194" s="80"/>
      <c r="S194" s="80"/>
      <c r="T194" s="80"/>
      <c r="U194" s="86" t="s">
        <v>713</v>
      </c>
      <c r="V194" s="80" t="s">
        <v>762</v>
      </c>
      <c r="W194" s="80" t="s">
        <v>867</v>
      </c>
      <c r="X194" s="80" t="s">
        <v>762</v>
      </c>
      <c r="Y194" s="80" t="s">
        <v>713</v>
      </c>
      <c r="Z194" s="80" t="s">
        <v>798</v>
      </c>
      <c r="AA194" s="86" t="s">
        <v>713</v>
      </c>
      <c r="AB194" s="80" t="s">
        <v>762</v>
      </c>
      <c r="AC194" s="86" t="s">
        <v>713</v>
      </c>
      <c r="AD194" s="86" t="s">
        <v>713</v>
      </c>
      <c r="AE194" s="86" t="s">
        <v>713</v>
      </c>
      <c r="AF194" s="81">
        <v>1</v>
      </c>
      <c r="AG194" s="81">
        <v>2</v>
      </c>
      <c r="AH194" s="86" t="s">
        <v>713</v>
      </c>
      <c r="AI194" s="87" t="s">
        <v>979</v>
      </c>
      <c r="AJ194" s="91" t="s">
        <v>837</v>
      </c>
      <c r="AK194" s="175">
        <f>3500+14800</f>
        <v>18300</v>
      </c>
      <c r="AL194" s="65" t="s">
        <v>779</v>
      </c>
      <c r="AM194" s="86" t="s">
        <v>713</v>
      </c>
      <c r="AN194" s="86" t="s">
        <v>713</v>
      </c>
    </row>
    <row r="195" spans="1:40" ht="15.75" customHeight="1">
      <c r="A195" s="32" t="s">
        <v>374</v>
      </c>
      <c r="B195" s="192" t="s">
        <v>391</v>
      </c>
      <c r="C195" s="140">
        <v>1</v>
      </c>
      <c r="D195" s="137">
        <v>65.65</v>
      </c>
      <c r="E195" s="133">
        <v>500</v>
      </c>
      <c r="F195" s="133">
        <f t="shared" si="5"/>
        <v>32825</v>
      </c>
      <c r="G195" s="145"/>
      <c r="H195" s="155">
        <f t="shared" si="6"/>
        <v>32825</v>
      </c>
      <c r="I195" s="149">
        <v>2</v>
      </c>
      <c r="J195" s="93" t="s">
        <v>721</v>
      </c>
      <c r="K195" s="93" t="s">
        <v>715</v>
      </c>
      <c r="L195" s="93" t="s">
        <v>716</v>
      </c>
      <c r="M195" s="80">
        <v>2</v>
      </c>
      <c r="N195" s="80">
        <v>1880</v>
      </c>
      <c r="O195" s="80"/>
      <c r="P195" s="80"/>
      <c r="Q195" s="80"/>
      <c r="R195" s="80"/>
      <c r="S195" s="80"/>
      <c r="T195" s="80"/>
      <c r="U195" s="86" t="s">
        <v>713</v>
      </c>
      <c r="V195" s="80" t="s">
        <v>713</v>
      </c>
      <c r="W195" s="80" t="s">
        <v>868</v>
      </c>
      <c r="X195" s="80" t="s">
        <v>762</v>
      </c>
      <c r="Y195" s="80" t="s">
        <v>713</v>
      </c>
      <c r="Z195" s="80" t="s">
        <v>798</v>
      </c>
      <c r="AA195" s="86" t="s">
        <v>713</v>
      </c>
      <c r="AB195" s="80" t="s">
        <v>762</v>
      </c>
      <c r="AC195" s="86" t="s">
        <v>713</v>
      </c>
      <c r="AD195" s="86" t="s">
        <v>713</v>
      </c>
      <c r="AE195" s="86" t="s">
        <v>713</v>
      </c>
      <c r="AF195" s="81">
        <v>2</v>
      </c>
      <c r="AG195" s="81"/>
      <c r="AH195" s="86" t="s">
        <v>713</v>
      </c>
      <c r="AI195" s="87" t="s">
        <v>979</v>
      </c>
      <c r="AJ195" s="91"/>
      <c r="AK195" s="175"/>
      <c r="AL195" s="65" t="s">
        <v>779</v>
      </c>
      <c r="AM195" s="86" t="s">
        <v>713</v>
      </c>
      <c r="AN195" s="86" t="s">
        <v>713</v>
      </c>
    </row>
    <row r="196" spans="1:40" ht="15.75" customHeight="1">
      <c r="A196" s="32" t="s">
        <v>376</v>
      </c>
      <c r="B196" s="192" t="s">
        <v>394</v>
      </c>
      <c r="C196" s="140">
        <v>1</v>
      </c>
      <c r="D196" s="137">
        <v>39</v>
      </c>
      <c r="E196" s="133">
        <v>500</v>
      </c>
      <c r="F196" s="133">
        <f t="shared" si="5"/>
        <v>19500</v>
      </c>
      <c r="G196" s="145"/>
      <c r="H196" s="155">
        <f t="shared" si="6"/>
        <v>19500</v>
      </c>
      <c r="I196" s="149">
        <v>1</v>
      </c>
      <c r="J196" s="93" t="s">
        <v>721</v>
      </c>
      <c r="K196" s="93" t="s">
        <v>715</v>
      </c>
      <c r="L196" s="93" t="s">
        <v>716</v>
      </c>
      <c r="M196" s="80">
        <v>2</v>
      </c>
      <c r="N196" s="80">
        <v>1880</v>
      </c>
      <c r="O196" s="80"/>
      <c r="P196" s="80"/>
      <c r="Q196" s="80"/>
      <c r="R196" s="80"/>
      <c r="S196" s="80"/>
      <c r="T196" s="80"/>
      <c r="U196" s="86" t="s">
        <v>713</v>
      </c>
      <c r="V196" s="80" t="s">
        <v>713</v>
      </c>
      <c r="W196" s="80" t="s">
        <v>869</v>
      </c>
      <c r="X196" s="80" t="s">
        <v>762</v>
      </c>
      <c r="Y196" s="80" t="s">
        <v>713</v>
      </c>
      <c r="Z196" s="80" t="s">
        <v>798</v>
      </c>
      <c r="AA196" s="86" t="s">
        <v>713</v>
      </c>
      <c r="AB196" s="80" t="s">
        <v>762</v>
      </c>
      <c r="AC196" s="86" t="s">
        <v>713</v>
      </c>
      <c r="AD196" s="86" t="s">
        <v>713</v>
      </c>
      <c r="AE196" s="86" t="s">
        <v>713</v>
      </c>
      <c r="AF196" s="81">
        <v>1</v>
      </c>
      <c r="AG196" s="81"/>
      <c r="AH196" s="86" t="s">
        <v>713</v>
      </c>
      <c r="AI196" s="87" t="s">
        <v>979</v>
      </c>
      <c r="AJ196" s="91"/>
      <c r="AK196" s="175"/>
      <c r="AL196" s="65" t="s">
        <v>779</v>
      </c>
      <c r="AM196" s="86" t="s">
        <v>713</v>
      </c>
      <c r="AN196" s="86" t="s">
        <v>713</v>
      </c>
    </row>
    <row r="197" spans="1:40" ht="15.75" customHeight="1">
      <c r="A197" s="32" t="s">
        <v>378</v>
      </c>
      <c r="B197" s="192" t="s">
        <v>396</v>
      </c>
      <c r="C197" s="131">
        <v>1</v>
      </c>
      <c r="D197" s="137">
        <v>209.64</v>
      </c>
      <c r="E197" s="133">
        <v>500</v>
      </c>
      <c r="F197" s="133">
        <f t="shared" si="5"/>
        <v>104820</v>
      </c>
      <c r="G197" s="145"/>
      <c r="H197" s="155">
        <f t="shared" si="6"/>
        <v>104820</v>
      </c>
      <c r="I197" s="149">
        <v>2</v>
      </c>
      <c r="J197" s="93" t="s">
        <v>721</v>
      </c>
      <c r="K197" s="93" t="s">
        <v>715</v>
      </c>
      <c r="L197" s="93" t="s">
        <v>990</v>
      </c>
      <c r="M197" s="80">
        <v>2</v>
      </c>
      <c r="N197" s="80">
        <v>1880</v>
      </c>
      <c r="O197" s="80"/>
      <c r="P197" s="80"/>
      <c r="Q197" s="80"/>
      <c r="R197" s="80"/>
      <c r="S197" s="80"/>
      <c r="T197" s="80"/>
      <c r="U197" s="86" t="s">
        <v>713</v>
      </c>
      <c r="V197" s="80" t="s">
        <v>713</v>
      </c>
      <c r="W197" s="80" t="s">
        <v>775</v>
      </c>
      <c r="X197" s="80" t="s">
        <v>762</v>
      </c>
      <c r="Y197" s="80" t="s">
        <v>713</v>
      </c>
      <c r="Z197" s="80" t="s">
        <v>788</v>
      </c>
      <c r="AA197" s="86" t="s">
        <v>713</v>
      </c>
      <c r="AB197" s="80" t="s">
        <v>762</v>
      </c>
      <c r="AC197" s="86" t="s">
        <v>713</v>
      </c>
      <c r="AD197" s="86" t="s">
        <v>713</v>
      </c>
      <c r="AE197" s="86" t="s">
        <v>713</v>
      </c>
      <c r="AF197" s="81">
        <v>5</v>
      </c>
      <c r="AG197" s="81"/>
      <c r="AH197" s="86" t="s">
        <v>713</v>
      </c>
      <c r="AI197" s="87" t="s">
        <v>979</v>
      </c>
      <c r="AJ197" s="91" t="s">
        <v>940</v>
      </c>
      <c r="AK197" s="175">
        <f>9300+31900</f>
        <v>41200</v>
      </c>
      <c r="AL197" s="65" t="s">
        <v>780</v>
      </c>
      <c r="AM197" s="86" t="s">
        <v>713</v>
      </c>
      <c r="AN197" s="86" t="s">
        <v>713</v>
      </c>
    </row>
    <row r="198" spans="1:40" ht="16.5" customHeight="1">
      <c r="A198" s="32" t="s">
        <v>380</v>
      </c>
      <c r="B198" s="192" t="s">
        <v>398</v>
      </c>
      <c r="C198" s="131">
        <v>1</v>
      </c>
      <c r="D198" s="137">
        <v>147.69</v>
      </c>
      <c r="E198" s="133">
        <v>500</v>
      </c>
      <c r="F198" s="133">
        <f t="shared" si="5"/>
        <v>73845</v>
      </c>
      <c r="G198" s="145"/>
      <c r="H198" s="155">
        <f t="shared" si="6"/>
        <v>73845</v>
      </c>
      <c r="I198" s="149">
        <v>2</v>
      </c>
      <c r="J198" s="93" t="s">
        <v>733</v>
      </c>
      <c r="K198" s="93" t="s">
        <v>715</v>
      </c>
      <c r="L198" s="93" t="s">
        <v>734</v>
      </c>
      <c r="M198" s="80">
        <v>1</v>
      </c>
      <c r="N198" s="80">
        <v>1900</v>
      </c>
      <c r="O198" s="80"/>
      <c r="P198" s="80"/>
      <c r="Q198" s="80"/>
      <c r="R198" s="80"/>
      <c r="S198" s="80"/>
      <c r="T198" s="80"/>
      <c r="U198" s="86" t="s">
        <v>713</v>
      </c>
      <c r="V198" s="80" t="s">
        <v>713</v>
      </c>
      <c r="W198" s="80" t="s">
        <v>775</v>
      </c>
      <c r="X198" s="80" t="s">
        <v>762</v>
      </c>
      <c r="Y198" s="80" t="s">
        <v>713</v>
      </c>
      <c r="Z198" s="80">
        <v>2009</v>
      </c>
      <c r="AA198" s="80" t="s">
        <v>713</v>
      </c>
      <c r="AB198" s="80" t="s">
        <v>762</v>
      </c>
      <c r="AC198" s="86" t="s">
        <v>713</v>
      </c>
      <c r="AD198" s="86" t="s">
        <v>713</v>
      </c>
      <c r="AE198" s="86" t="s">
        <v>713</v>
      </c>
      <c r="AF198" s="81">
        <v>4</v>
      </c>
      <c r="AG198" s="81"/>
      <c r="AH198" s="86" t="s">
        <v>713</v>
      </c>
      <c r="AI198" s="87" t="s">
        <v>979</v>
      </c>
      <c r="AJ198" s="91" t="s">
        <v>941</v>
      </c>
      <c r="AK198" s="175">
        <v>17000</v>
      </c>
      <c r="AL198" s="65" t="s">
        <v>779</v>
      </c>
      <c r="AM198" s="86" t="s">
        <v>713</v>
      </c>
      <c r="AN198" s="86" t="s">
        <v>713</v>
      </c>
    </row>
    <row r="199" spans="1:40" ht="15.75" customHeight="1">
      <c r="A199" s="32" t="s">
        <v>382</v>
      </c>
      <c r="B199" s="192" t="s">
        <v>400</v>
      </c>
      <c r="C199" s="131">
        <v>1</v>
      </c>
      <c r="D199" s="137">
        <v>374.78</v>
      </c>
      <c r="E199" s="133">
        <v>500</v>
      </c>
      <c r="F199" s="133">
        <f t="shared" si="5"/>
        <v>187390</v>
      </c>
      <c r="G199" s="145"/>
      <c r="H199" s="155">
        <f t="shared" si="6"/>
        <v>187390</v>
      </c>
      <c r="I199" s="149">
        <v>3</v>
      </c>
      <c r="J199" s="93" t="s">
        <v>733</v>
      </c>
      <c r="K199" s="93" t="s">
        <v>715</v>
      </c>
      <c r="L199" s="93" t="s">
        <v>716</v>
      </c>
      <c r="M199" s="80">
        <v>2</v>
      </c>
      <c r="N199" s="80">
        <v>1990</v>
      </c>
      <c r="O199" s="80"/>
      <c r="P199" s="80"/>
      <c r="Q199" s="80"/>
      <c r="R199" s="80"/>
      <c r="S199" s="80"/>
      <c r="T199" s="80"/>
      <c r="U199" s="86" t="s">
        <v>713</v>
      </c>
      <c r="V199" s="80" t="s">
        <v>762</v>
      </c>
      <c r="W199" s="80" t="s">
        <v>769</v>
      </c>
      <c r="X199" s="80" t="s">
        <v>762</v>
      </c>
      <c r="Y199" s="80" t="s">
        <v>713</v>
      </c>
      <c r="Z199" s="80">
        <v>2006</v>
      </c>
      <c r="AA199" s="80" t="s">
        <v>713</v>
      </c>
      <c r="AB199" s="80"/>
      <c r="AC199" s="86" t="s">
        <v>713</v>
      </c>
      <c r="AD199" s="86" t="s">
        <v>713</v>
      </c>
      <c r="AE199" s="86" t="s">
        <v>713</v>
      </c>
      <c r="AF199" s="81">
        <v>6</v>
      </c>
      <c r="AG199" s="81"/>
      <c r="AH199" s="86" t="s">
        <v>713</v>
      </c>
      <c r="AI199" s="87" t="s">
        <v>979</v>
      </c>
      <c r="AJ199" s="91" t="s">
        <v>900</v>
      </c>
      <c r="AK199" s="175">
        <f>4900+16200+11000</f>
        <v>32100</v>
      </c>
      <c r="AL199" s="65"/>
      <c r="AM199" s="86" t="s">
        <v>713</v>
      </c>
      <c r="AN199" s="86" t="s">
        <v>713</v>
      </c>
    </row>
    <row r="200" spans="1:40" ht="15.75" customHeight="1">
      <c r="A200" s="32" t="s">
        <v>1013</v>
      </c>
      <c r="B200" s="192" t="s">
        <v>402</v>
      </c>
      <c r="C200" s="131">
        <v>1</v>
      </c>
      <c r="D200" s="137">
        <v>191.68</v>
      </c>
      <c r="E200" s="133">
        <v>500</v>
      </c>
      <c r="F200" s="133">
        <f t="shared" si="5"/>
        <v>95840</v>
      </c>
      <c r="G200" s="145"/>
      <c r="H200" s="155">
        <f t="shared" si="6"/>
        <v>95840</v>
      </c>
      <c r="I200" s="149">
        <v>3</v>
      </c>
      <c r="J200" s="93" t="s">
        <v>733</v>
      </c>
      <c r="K200" s="93" t="s">
        <v>715</v>
      </c>
      <c r="L200" s="93" t="s">
        <v>716</v>
      </c>
      <c r="M200" s="80">
        <v>2</v>
      </c>
      <c r="N200" s="80">
        <v>1880</v>
      </c>
      <c r="O200" s="80"/>
      <c r="P200" s="80"/>
      <c r="Q200" s="80"/>
      <c r="R200" s="80"/>
      <c r="S200" s="80"/>
      <c r="T200" s="80"/>
      <c r="U200" s="86" t="s">
        <v>713</v>
      </c>
      <c r="V200" s="80" t="s">
        <v>713</v>
      </c>
      <c r="W200" s="80" t="s">
        <v>774</v>
      </c>
      <c r="X200" s="80" t="s">
        <v>762</v>
      </c>
      <c r="Y200" s="80" t="s">
        <v>713</v>
      </c>
      <c r="Z200" s="80" t="s">
        <v>856</v>
      </c>
      <c r="AA200" s="80" t="s">
        <v>713</v>
      </c>
      <c r="AB200" s="80" t="s">
        <v>762</v>
      </c>
      <c r="AC200" s="86" t="s">
        <v>713</v>
      </c>
      <c r="AD200" s="86" t="s">
        <v>713</v>
      </c>
      <c r="AE200" s="86" t="s">
        <v>713</v>
      </c>
      <c r="AF200" s="81">
        <v>3</v>
      </c>
      <c r="AG200" s="81"/>
      <c r="AH200" s="86" t="s">
        <v>713</v>
      </c>
      <c r="AI200" s="87" t="s">
        <v>979</v>
      </c>
      <c r="AJ200" s="91" t="s">
        <v>809</v>
      </c>
      <c r="AK200" s="175">
        <f>9200+5800+9200</f>
        <v>24200</v>
      </c>
      <c r="AL200" s="65" t="s">
        <v>779</v>
      </c>
      <c r="AM200" s="86" t="s">
        <v>713</v>
      </c>
      <c r="AN200" s="86" t="s">
        <v>713</v>
      </c>
    </row>
    <row r="201" spans="1:40" ht="18" customHeight="1">
      <c r="A201" s="32" t="s">
        <v>384</v>
      </c>
      <c r="B201" s="192" t="s">
        <v>404</v>
      </c>
      <c r="C201" s="131">
        <v>1</v>
      </c>
      <c r="D201" s="137">
        <v>439.73</v>
      </c>
      <c r="E201" s="133">
        <v>500</v>
      </c>
      <c r="F201" s="133">
        <f t="shared" si="5"/>
        <v>219865</v>
      </c>
      <c r="G201" s="145"/>
      <c r="H201" s="155">
        <f t="shared" si="6"/>
        <v>219865</v>
      </c>
      <c r="I201" s="149">
        <v>4</v>
      </c>
      <c r="J201" s="93" t="s">
        <v>744</v>
      </c>
      <c r="K201" s="93" t="s">
        <v>715</v>
      </c>
      <c r="L201" s="93" t="s">
        <v>719</v>
      </c>
      <c r="M201" s="80">
        <v>2</v>
      </c>
      <c r="N201" s="80"/>
      <c r="O201" s="80">
        <v>1910</v>
      </c>
      <c r="P201" s="80"/>
      <c r="Q201" s="80"/>
      <c r="R201" s="80"/>
      <c r="S201" s="80"/>
      <c r="T201" s="80"/>
      <c r="U201" s="86" t="s">
        <v>713</v>
      </c>
      <c r="V201" s="80" t="s">
        <v>762</v>
      </c>
      <c r="W201" s="80" t="s">
        <v>770</v>
      </c>
      <c r="X201" s="80" t="s">
        <v>762</v>
      </c>
      <c r="Y201" s="80" t="s">
        <v>713</v>
      </c>
      <c r="Z201" s="80" t="s">
        <v>795</v>
      </c>
      <c r="AA201" s="80" t="s">
        <v>713</v>
      </c>
      <c r="AB201" s="80" t="s">
        <v>762</v>
      </c>
      <c r="AC201" s="86" t="s">
        <v>713</v>
      </c>
      <c r="AD201" s="86" t="s">
        <v>713</v>
      </c>
      <c r="AE201" s="86" t="s">
        <v>713</v>
      </c>
      <c r="AF201" s="108">
        <v>6</v>
      </c>
      <c r="AG201" s="108">
        <v>1</v>
      </c>
      <c r="AH201" s="86" t="s">
        <v>713</v>
      </c>
      <c r="AI201" s="87" t="s">
        <v>979</v>
      </c>
      <c r="AJ201" s="91" t="s">
        <v>943</v>
      </c>
      <c r="AK201" s="175">
        <f>5400+4800+10600+8000+25900</f>
        <v>54700</v>
      </c>
      <c r="AL201" s="65" t="s">
        <v>779</v>
      </c>
      <c r="AM201" s="86" t="s">
        <v>713</v>
      </c>
      <c r="AN201" s="86" t="s">
        <v>713</v>
      </c>
    </row>
    <row r="202" spans="1:40" ht="15.75" customHeight="1">
      <c r="A202" s="32" t="s">
        <v>386</v>
      </c>
      <c r="B202" s="192" t="s">
        <v>406</v>
      </c>
      <c r="C202" s="131">
        <v>1</v>
      </c>
      <c r="D202" s="357">
        <v>555.43</v>
      </c>
      <c r="E202" s="133">
        <v>500</v>
      </c>
      <c r="F202" s="133">
        <f t="shared" si="5"/>
        <v>277715</v>
      </c>
      <c r="G202" s="145"/>
      <c r="H202" s="155">
        <f t="shared" si="6"/>
        <v>277715</v>
      </c>
      <c r="I202" s="149">
        <v>3</v>
      </c>
      <c r="J202" s="93" t="s">
        <v>744</v>
      </c>
      <c r="K202" s="93" t="s">
        <v>715</v>
      </c>
      <c r="L202" s="93" t="s">
        <v>716</v>
      </c>
      <c r="M202" s="80">
        <v>2</v>
      </c>
      <c r="N202" s="80"/>
      <c r="O202" s="80">
        <v>1910</v>
      </c>
      <c r="P202" s="80"/>
      <c r="Q202" s="80"/>
      <c r="R202" s="80"/>
      <c r="S202" s="80"/>
      <c r="T202" s="80"/>
      <c r="U202" s="86" t="s">
        <v>713</v>
      </c>
      <c r="V202" s="80" t="s">
        <v>762</v>
      </c>
      <c r="W202" s="80" t="s">
        <v>774</v>
      </c>
      <c r="X202" s="80" t="s">
        <v>762</v>
      </c>
      <c r="Y202" s="80" t="s">
        <v>713</v>
      </c>
      <c r="Z202" s="80" t="s">
        <v>788</v>
      </c>
      <c r="AA202" s="80" t="s">
        <v>713</v>
      </c>
      <c r="AB202" s="80" t="s">
        <v>762</v>
      </c>
      <c r="AC202" s="86" t="s">
        <v>713</v>
      </c>
      <c r="AD202" s="86" t="s">
        <v>713</v>
      </c>
      <c r="AE202" s="86" t="s">
        <v>713</v>
      </c>
      <c r="AF202" s="108">
        <v>7</v>
      </c>
      <c r="AG202" s="108">
        <v>2</v>
      </c>
      <c r="AH202" s="86" t="s">
        <v>713</v>
      </c>
      <c r="AI202" s="87" t="s">
        <v>979</v>
      </c>
      <c r="AJ202" s="91"/>
      <c r="AK202" s="175"/>
      <c r="AL202" s="65" t="s">
        <v>779</v>
      </c>
      <c r="AM202" s="86" t="s">
        <v>713</v>
      </c>
      <c r="AN202" s="86" t="s">
        <v>713</v>
      </c>
    </row>
    <row r="203" spans="1:40" ht="15.75" customHeight="1">
      <c r="A203" s="32" t="s">
        <v>388</v>
      </c>
      <c r="B203" s="192" t="s">
        <v>1928</v>
      </c>
      <c r="C203" s="131">
        <v>1</v>
      </c>
      <c r="D203" s="357">
        <v>284.01</v>
      </c>
      <c r="E203" s="133"/>
      <c r="F203" s="133"/>
      <c r="G203" s="145">
        <v>58839.09</v>
      </c>
      <c r="H203" s="155">
        <f t="shared" si="6"/>
        <v>-58839.09</v>
      </c>
      <c r="I203" s="149">
        <v>5</v>
      </c>
      <c r="J203" s="93" t="s">
        <v>744</v>
      </c>
      <c r="K203" s="93" t="s">
        <v>715</v>
      </c>
      <c r="L203" s="93" t="s">
        <v>716</v>
      </c>
      <c r="M203" s="80">
        <v>2</v>
      </c>
      <c r="N203" s="80">
        <v>1900</v>
      </c>
      <c r="O203" s="80"/>
      <c r="P203" s="80"/>
      <c r="Q203" s="80"/>
      <c r="R203" s="80"/>
      <c r="S203" s="80"/>
      <c r="T203" s="80"/>
      <c r="U203" s="86" t="s">
        <v>713</v>
      </c>
      <c r="V203" s="80" t="s">
        <v>762</v>
      </c>
      <c r="W203" s="80" t="s">
        <v>771</v>
      </c>
      <c r="X203" s="80" t="s">
        <v>762</v>
      </c>
      <c r="Y203" s="80" t="s">
        <v>713</v>
      </c>
      <c r="Z203" s="80" t="s">
        <v>790</v>
      </c>
      <c r="AA203" s="80" t="s">
        <v>713</v>
      </c>
      <c r="AB203" s="80" t="s">
        <v>762</v>
      </c>
      <c r="AC203" s="86" t="s">
        <v>713</v>
      </c>
      <c r="AD203" s="86" t="s">
        <v>713</v>
      </c>
      <c r="AE203" s="86" t="s">
        <v>713</v>
      </c>
      <c r="AF203" s="108">
        <v>0</v>
      </c>
      <c r="AG203" s="108">
        <v>2</v>
      </c>
      <c r="AH203" s="86" t="s">
        <v>713</v>
      </c>
      <c r="AI203" s="87" t="s">
        <v>979</v>
      </c>
      <c r="AJ203" s="91" t="s">
        <v>942</v>
      </c>
      <c r="AK203" s="175">
        <f>34000+22500+5200+11350</f>
        <v>73050</v>
      </c>
      <c r="AL203" s="65" t="s">
        <v>779</v>
      </c>
      <c r="AM203" s="86" t="s">
        <v>713</v>
      </c>
      <c r="AN203" s="86" t="s">
        <v>713</v>
      </c>
    </row>
    <row r="204" spans="1:40" ht="15.75" customHeight="1">
      <c r="A204" s="32" t="s">
        <v>390</v>
      </c>
      <c r="B204" s="192" t="s">
        <v>408</v>
      </c>
      <c r="C204" s="131">
        <v>1</v>
      </c>
      <c r="D204" s="357">
        <v>515.65</v>
      </c>
      <c r="E204" s="133">
        <v>500</v>
      </c>
      <c r="F204" s="133">
        <f t="shared" si="5"/>
        <v>257825</v>
      </c>
      <c r="G204" s="145"/>
      <c r="H204" s="155">
        <f t="shared" si="6"/>
        <v>257825</v>
      </c>
      <c r="I204" s="149">
        <v>4</v>
      </c>
      <c r="J204" s="93" t="s">
        <v>744</v>
      </c>
      <c r="K204" s="93" t="s">
        <v>715</v>
      </c>
      <c r="L204" s="93" t="s">
        <v>716</v>
      </c>
      <c r="M204" s="80">
        <v>2</v>
      </c>
      <c r="N204" s="80">
        <v>1900</v>
      </c>
      <c r="O204" s="80"/>
      <c r="P204" s="80"/>
      <c r="Q204" s="80"/>
      <c r="R204" s="80"/>
      <c r="S204" s="80"/>
      <c r="T204" s="80"/>
      <c r="U204" s="86" t="s">
        <v>713</v>
      </c>
      <c r="V204" s="80" t="s">
        <v>762</v>
      </c>
      <c r="W204" s="80" t="s">
        <v>771</v>
      </c>
      <c r="X204" s="80" t="s">
        <v>762</v>
      </c>
      <c r="Y204" s="80" t="s">
        <v>713</v>
      </c>
      <c r="Z204" s="80" t="s">
        <v>790</v>
      </c>
      <c r="AA204" s="80" t="s">
        <v>713</v>
      </c>
      <c r="AB204" s="80" t="s">
        <v>762</v>
      </c>
      <c r="AC204" s="86" t="s">
        <v>713</v>
      </c>
      <c r="AD204" s="86" t="s">
        <v>713</v>
      </c>
      <c r="AE204" s="86" t="s">
        <v>713</v>
      </c>
      <c r="AF204" s="108">
        <v>7</v>
      </c>
      <c r="AG204" s="108">
        <v>3</v>
      </c>
      <c r="AH204" s="86" t="s">
        <v>713</v>
      </c>
      <c r="AI204" s="87" t="s">
        <v>979</v>
      </c>
      <c r="AJ204" s="91"/>
      <c r="AK204" s="175"/>
      <c r="AL204" s="65" t="s">
        <v>779</v>
      </c>
      <c r="AM204" s="86" t="s">
        <v>713</v>
      </c>
      <c r="AN204" s="86" t="s">
        <v>713</v>
      </c>
    </row>
    <row r="205" spans="1:49" ht="14.25">
      <c r="A205" s="32" t="s">
        <v>392</v>
      </c>
      <c r="B205" s="326" t="s">
        <v>620</v>
      </c>
      <c r="C205" s="327">
        <v>1</v>
      </c>
      <c r="D205" s="328">
        <v>555.25</v>
      </c>
      <c r="E205" s="329">
        <v>500</v>
      </c>
      <c r="F205" s="329">
        <f>D205*E205</f>
        <v>277625</v>
      </c>
      <c r="G205" s="330"/>
      <c r="H205" s="331">
        <f>F205-G205</f>
        <v>277625</v>
      </c>
      <c r="I205" s="332">
        <v>4</v>
      </c>
      <c r="J205" s="333" t="s">
        <v>714</v>
      </c>
      <c r="K205" s="333" t="s">
        <v>715</v>
      </c>
      <c r="L205" s="333" t="s">
        <v>716</v>
      </c>
      <c r="M205" s="333">
        <v>2</v>
      </c>
      <c r="N205" s="334">
        <v>1900</v>
      </c>
      <c r="O205" s="334"/>
      <c r="P205" s="334"/>
      <c r="Q205" s="334"/>
      <c r="R205" s="334"/>
      <c r="S205" s="334"/>
      <c r="T205" s="334"/>
      <c r="U205" s="334" t="s">
        <v>713</v>
      </c>
      <c r="V205" s="334" t="s">
        <v>762</v>
      </c>
      <c r="W205" s="334" t="s">
        <v>775</v>
      </c>
      <c r="X205" s="334"/>
      <c r="Y205" s="334"/>
      <c r="Z205" s="334" t="s">
        <v>856</v>
      </c>
      <c r="AA205" s="334" t="s">
        <v>713</v>
      </c>
      <c r="AB205" s="334" t="s">
        <v>762</v>
      </c>
      <c r="AC205" s="334" t="s">
        <v>713</v>
      </c>
      <c r="AD205" s="334" t="s">
        <v>713</v>
      </c>
      <c r="AE205" s="334" t="s">
        <v>713</v>
      </c>
      <c r="AF205" s="327">
        <v>6</v>
      </c>
      <c r="AG205" s="327"/>
      <c r="AH205" s="334" t="s">
        <v>713</v>
      </c>
      <c r="AI205" s="333">
        <v>2011</v>
      </c>
      <c r="AJ205" s="333" t="s">
        <v>799</v>
      </c>
      <c r="AK205" s="335">
        <v>10300</v>
      </c>
      <c r="AL205" s="334" t="s">
        <v>779</v>
      </c>
      <c r="AM205" s="334" t="s">
        <v>713</v>
      </c>
      <c r="AN205" s="334" t="s">
        <v>713</v>
      </c>
      <c r="AO205" s="325" t="s">
        <v>1915</v>
      </c>
      <c r="AP205" s="325"/>
      <c r="AQ205" s="325"/>
      <c r="AR205" s="325"/>
      <c r="AS205" s="325"/>
      <c r="AT205" s="325"/>
      <c r="AU205" s="325"/>
      <c r="AV205" s="325"/>
      <c r="AW205" s="325"/>
    </row>
    <row r="206" spans="1:40" ht="15.75" customHeight="1">
      <c r="A206" s="32" t="s">
        <v>393</v>
      </c>
      <c r="B206" s="192" t="s">
        <v>411</v>
      </c>
      <c r="C206" s="140">
        <v>1</v>
      </c>
      <c r="D206" s="137">
        <v>316.24</v>
      </c>
      <c r="E206" s="133">
        <v>500</v>
      </c>
      <c r="F206" s="133">
        <f aca="true" t="shared" si="7" ref="F206:F269">D206*E206</f>
        <v>158120</v>
      </c>
      <c r="G206" s="145"/>
      <c r="H206" s="155">
        <f aca="true" t="shared" si="8" ref="H206:H269">F206-G206</f>
        <v>158120</v>
      </c>
      <c r="I206" s="149">
        <v>3</v>
      </c>
      <c r="J206" s="99" t="s">
        <v>759</v>
      </c>
      <c r="K206" s="93" t="s">
        <v>715</v>
      </c>
      <c r="L206" s="93" t="s">
        <v>716</v>
      </c>
      <c r="M206" s="80">
        <v>2</v>
      </c>
      <c r="N206" s="80">
        <v>1900</v>
      </c>
      <c r="O206" s="80"/>
      <c r="P206" s="80"/>
      <c r="Q206" s="80"/>
      <c r="R206" s="80"/>
      <c r="S206" s="80"/>
      <c r="T206" s="80"/>
      <c r="U206" s="86" t="s">
        <v>713</v>
      </c>
      <c r="V206" s="80" t="s">
        <v>762</v>
      </c>
      <c r="W206" s="80" t="s">
        <v>769</v>
      </c>
      <c r="X206" s="80" t="s">
        <v>762</v>
      </c>
      <c r="Y206" s="80" t="s">
        <v>713</v>
      </c>
      <c r="Z206" s="80" t="s">
        <v>790</v>
      </c>
      <c r="AA206" s="86" t="s">
        <v>713</v>
      </c>
      <c r="AB206" s="80" t="s">
        <v>762</v>
      </c>
      <c r="AC206" s="86" t="s">
        <v>713</v>
      </c>
      <c r="AD206" s="86" t="s">
        <v>713</v>
      </c>
      <c r="AE206" s="86" t="s">
        <v>713</v>
      </c>
      <c r="AF206" s="81">
        <v>4</v>
      </c>
      <c r="AG206" s="81">
        <v>1</v>
      </c>
      <c r="AH206" s="86" t="s">
        <v>713</v>
      </c>
      <c r="AI206" s="87" t="s">
        <v>979</v>
      </c>
      <c r="AJ206" s="91" t="s">
        <v>816</v>
      </c>
      <c r="AK206" s="175">
        <v>20000</v>
      </c>
      <c r="AL206" s="65" t="s">
        <v>779</v>
      </c>
      <c r="AM206" s="86" t="s">
        <v>713</v>
      </c>
      <c r="AN206" s="86" t="s">
        <v>713</v>
      </c>
    </row>
    <row r="207" spans="1:40" ht="15.75" customHeight="1">
      <c r="A207" s="32" t="s">
        <v>395</v>
      </c>
      <c r="B207" s="192" t="s">
        <v>413</v>
      </c>
      <c r="C207" s="140">
        <v>1</v>
      </c>
      <c r="D207" s="137">
        <v>86.1</v>
      </c>
      <c r="E207" s="133">
        <v>500</v>
      </c>
      <c r="F207" s="133">
        <f t="shared" si="7"/>
        <v>43050</v>
      </c>
      <c r="G207" s="145"/>
      <c r="H207" s="155">
        <f t="shared" si="8"/>
        <v>43050</v>
      </c>
      <c r="I207" s="149">
        <v>1</v>
      </c>
      <c r="J207" s="93" t="s">
        <v>759</v>
      </c>
      <c r="K207" s="93" t="s">
        <v>715</v>
      </c>
      <c r="L207" s="93" t="s">
        <v>716</v>
      </c>
      <c r="M207" s="80">
        <v>2</v>
      </c>
      <c r="N207" s="80">
        <v>1900</v>
      </c>
      <c r="O207" s="80"/>
      <c r="P207" s="80"/>
      <c r="Q207" s="80"/>
      <c r="R207" s="80"/>
      <c r="S207" s="80"/>
      <c r="T207" s="80"/>
      <c r="U207" s="86" t="s">
        <v>713</v>
      </c>
      <c r="V207" s="80" t="s">
        <v>713</v>
      </c>
      <c r="W207" s="80" t="s">
        <v>769</v>
      </c>
      <c r="X207" s="80" t="s">
        <v>762</v>
      </c>
      <c r="Y207" s="80" t="s">
        <v>713</v>
      </c>
      <c r="Z207" s="80" t="s">
        <v>790</v>
      </c>
      <c r="AA207" s="86" t="s">
        <v>713</v>
      </c>
      <c r="AB207" s="80" t="s">
        <v>762</v>
      </c>
      <c r="AC207" s="86" t="s">
        <v>713</v>
      </c>
      <c r="AD207" s="86" t="s">
        <v>713</v>
      </c>
      <c r="AE207" s="86" t="s">
        <v>713</v>
      </c>
      <c r="AF207" s="81">
        <v>3</v>
      </c>
      <c r="AG207" s="81"/>
      <c r="AH207" s="86" t="s">
        <v>713</v>
      </c>
      <c r="AI207" s="87" t="s">
        <v>979</v>
      </c>
      <c r="AJ207" s="91"/>
      <c r="AK207" s="175"/>
      <c r="AL207" s="65" t="s">
        <v>779</v>
      </c>
      <c r="AM207" s="86" t="s">
        <v>713</v>
      </c>
      <c r="AN207" s="86" t="s">
        <v>713</v>
      </c>
    </row>
    <row r="208" spans="1:40" ht="15.75" customHeight="1">
      <c r="A208" s="32" t="s">
        <v>397</v>
      </c>
      <c r="B208" s="192" t="s">
        <v>415</v>
      </c>
      <c r="C208" s="140">
        <v>1</v>
      </c>
      <c r="D208" s="137">
        <v>191.16</v>
      </c>
      <c r="E208" s="133">
        <v>500</v>
      </c>
      <c r="F208" s="133">
        <f t="shared" si="7"/>
        <v>95580</v>
      </c>
      <c r="G208" s="145"/>
      <c r="H208" s="155">
        <f t="shared" si="8"/>
        <v>95580</v>
      </c>
      <c r="I208" s="149">
        <v>3</v>
      </c>
      <c r="J208" s="93" t="s">
        <v>759</v>
      </c>
      <c r="K208" s="93" t="s">
        <v>715</v>
      </c>
      <c r="L208" s="93" t="s">
        <v>716</v>
      </c>
      <c r="M208" s="80">
        <v>2</v>
      </c>
      <c r="N208" s="80">
        <v>1900</v>
      </c>
      <c r="O208" s="80"/>
      <c r="P208" s="80"/>
      <c r="Q208" s="80"/>
      <c r="R208" s="80"/>
      <c r="S208" s="80"/>
      <c r="T208" s="80"/>
      <c r="U208" s="86" t="s">
        <v>713</v>
      </c>
      <c r="V208" s="80" t="s">
        <v>762</v>
      </c>
      <c r="W208" s="80" t="s">
        <v>769</v>
      </c>
      <c r="X208" s="80" t="s">
        <v>762</v>
      </c>
      <c r="Y208" s="80" t="s">
        <v>713</v>
      </c>
      <c r="Z208" s="80" t="s">
        <v>788</v>
      </c>
      <c r="AA208" s="86" t="s">
        <v>713</v>
      </c>
      <c r="AB208" s="80" t="s">
        <v>762</v>
      </c>
      <c r="AC208" s="86" t="s">
        <v>713</v>
      </c>
      <c r="AD208" s="86" t="s">
        <v>713</v>
      </c>
      <c r="AE208" s="86" t="s">
        <v>713</v>
      </c>
      <c r="AF208" s="81">
        <v>4</v>
      </c>
      <c r="AG208" s="81">
        <v>1</v>
      </c>
      <c r="AH208" s="86" t="s">
        <v>713</v>
      </c>
      <c r="AI208" s="87" t="s">
        <v>979</v>
      </c>
      <c r="AJ208" s="91" t="s">
        <v>944</v>
      </c>
      <c r="AK208" s="175">
        <f>9000+17100</f>
        <v>26100</v>
      </c>
      <c r="AL208" s="65" t="s">
        <v>779</v>
      </c>
      <c r="AM208" s="86" t="s">
        <v>713</v>
      </c>
      <c r="AN208" s="86" t="s">
        <v>713</v>
      </c>
    </row>
    <row r="209" spans="1:40" ht="15.75" customHeight="1">
      <c r="A209" s="32" t="s">
        <v>399</v>
      </c>
      <c r="B209" s="193" t="s">
        <v>417</v>
      </c>
      <c r="C209" s="140">
        <v>1</v>
      </c>
      <c r="D209" s="137">
        <v>173.08</v>
      </c>
      <c r="E209" s="133">
        <v>500</v>
      </c>
      <c r="F209" s="133">
        <f t="shared" si="7"/>
        <v>86540</v>
      </c>
      <c r="G209" s="145"/>
      <c r="H209" s="155">
        <f t="shared" si="8"/>
        <v>86540</v>
      </c>
      <c r="I209" s="149">
        <v>3</v>
      </c>
      <c r="J209" s="93" t="s">
        <v>759</v>
      </c>
      <c r="K209" s="93" t="s">
        <v>715</v>
      </c>
      <c r="L209" s="93" t="s">
        <v>716</v>
      </c>
      <c r="M209" s="80">
        <v>2</v>
      </c>
      <c r="N209" s="80">
        <v>1872</v>
      </c>
      <c r="O209" s="80"/>
      <c r="P209" s="80"/>
      <c r="Q209" s="80"/>
      <c r="R209" s="80"/>
      <c r="S209" s="80"/>
      <c r="T209" s="80"/>
      <c r="U209" s="86" t="s">
        <v>713</v>
      </c>
      <c r="V209" s="80" t="s">
        <v>762</v>
      </c>
      <c r="W209" s="80" t="s">
        <v>775</v>
      </c>
      <c r="X209" s="80" t="s">
        <v>762</v>
      </c>
      <c r="Y209" s="80" t="s">
        <v>713</v>
      </c>
      <c r="Z209" s="80" t="s">
        <v>788</v>
      </c>
      <c r="AA209" s="86" t="s">
        <v>713</v>
      </c>
      <c r="AB209" s="80" t="s">
        <v>762</v>
      </c>
      <c r="AC209" s="86" t="s">
        <v>713</v>
      </c>
      <c r="AD209" s="86" t="s">
        <v>713</v>
      </c>
      <c r="AE209" s="86" t="s">
        <v>713</v>
      </c>
      <c r="AF209" s="81">
        <v>4</v>
      </c>
      <c r="AG209" s="81"/>
      <c r="AH209" s="86" t="s">
        <v>713</v>
      </c>
      <c r="AI209" s="87" t="s">
        <v>979</v>
      </c>
      <c r="AJ209" s="91" t="s">
        <v>801</v>
      </c>
      <c r="AK209" s="175">
        <v>9900</v>
      </c>
      <c r="AL209" s="65" t="s">
        <v>779</v>
      </c>
      <c r="AM209" s="86" t="s">
        <v>713</v>
      </c>
      <c r="AN209" s="86" t="s">
        <v>713</v>
      </c>
    </row>
    <row r="210" spans="1:40" ht="15.75" customHeight="1">
      <c r="A210" s="32" t="s">
        <v>401</v>
      </c>
      <c r="B210" s="192" t="s">
        <v>419</v>
      </c>
      <c r="C210" s="140">
        <v>1</v>
      </c>
      <c r="D210" s="137">
        <v>72.91</v>
      </c>
      <c r="E210" s="133">
        <v>500</v>
      </c>
      <c r="F210" s="133">
        <f t="shared" si="7"/>
        <v>36455</v>
      </c>
      <c r="G210" s="145"/>
      <c r="H210" s="155">
        <f t="shared" si="8"/>
        <v>36455</v>
      </c>
      <c r="I210" s="149">
        <v>2</v>
      </c>
      <c r="J210" s="93" t="s">
        <v>760</v>
      </c>
      <c r="K210" s="93" t="s">
        <v>715</v>
      </c>
      <c r="L210" s="93" t="s">
        <v>716</v>
      </c>
      <c r="M210" s="80">
        <v>2</v>
      </c>
      <c r="N210" s="80">
        <v>1872</v>
      </c>
      <c r="O210" s="80"/>
      <c r="P210" s="80"/>
      <c r="Q210" s="80"/>
      <c r="R210" s="80"/>
      <c r="S210" s="80"/>
      <c r="T210" s="80"/>
      <c r="U210" s="86" t="s">
        <v>713</v>
      </c>
      <c r="V210" s="80" t="s">
        <v>713</v>
      </c>
      <c r="W210" s="80" t="s">
        <v>775</v>
      </c>
      <c r="X210" s="80" t="s">
        <v>762</v>
      </c>
      <c r="Y210" s="80" t="s">
        <v>713</v>
      </c>
      <c r="Z210" s="80" t="s">
        <v>788</v>
      </c>
      <c r="AA210" s="86" t="s">
        <v>713</v>
      </c>
      <c r="AB210" s="80" t="s">
        <v>762</v>
      </c>
      <c r="AC210" s="86" t="s">
        <v>713</v>
      </c>
      <c r="AD210" s="86" t="s">
        <v>713</v>
      </c>
      <c r="AE210" s="86" t="s">
        <v>713</v>
      </c>
      <c r="AF210" s="81">
        <v>1</v>
      </c>
      <c r="AG210" s="81"/>
      <c r="AH210" s="86" t="s">
        <v>713</v>
      </c>
      <c r="AI210" s="87" t="s">
        <v>979</v>
      </c>
      <c r="AJ210" s="91" t="s">
        <v>801</v>
      </c>
      <c r="AK210" s="175">
        <v>4500</v>
      </c>
      <c r="AL210" s="65" t="s">
        <v>779</v>
      </c>
      <c r="AM210" s="86" t="s">
        <v>713</v>
      </c>
      <c r="AN210" s="86" t="s">
        <v>713</v>
      </c>
    </row>
    <row r="211" spans="1:40" ht="15.75" customHeight="1">
      <c r="A211" s="32" t="s">
        <v>403</v>
      </c>
      <c r="B211" s="192" t="s">
        <v>419</v>
      </c>
      <c r="C211" s="140">
        <v>1</v>
      </c>
      <c r="D211" s="137">
        <v>71.86</v>
      </c>
      <c r="E211" s="133">
        <v>500</v>
      </c>
      <c r="F211" s="133">
        <f t="shared" si="7"/>
        <v>35930</v>
      </c>
      <c r="G211" s="145"/>
      <c r="H211" s="155">
        <f t="shared" si="8"/>
        <v>35930</v>
      </c>
      <c r="I211" s="149">
        <v>2</v>
      </c>
      <c r="J211" s="93" t="s">
        <v>760</v>
      </c>
      <c r="K211" s="93" t="s">
        <v>715</v>
      </c>
      <c r="L211" s="93" t="s">
        <v>716</v>
      </c>
      <c r="M211" s="80">
        <v>2</v>
      </c>
      <c r="N211" s="80">
        <v>1872</v>
      </c>
      <c r="O211" s="80"/>
      <c r="P211" s="80"/>
      <c r="Q211" s="80"/>
      <c r="R211" s="80"/>
      <c r="S211" s="80"/>
      <c r="T211" s="80"/>
      <c r="U211" s="86" t="s">
        <v>713</v>
      </c>
      <c r="V211" s="80" t="s">
        <v>713</v>
      </c>
      <c r="W211" s="80" t="s">
        <v>775</v>
      </c>
      <c r="X211" s="80" t="s">
        <v>762</v>
      </c>
      <c r="Y211" s="80" t="s">
        <v>713</v>
      </c>
      <c r="Z211" s="80" t="s">
        <v>788</v>
      </c>
      <c r="AA211" s="86" t="s">
        <v>713</v>
      </c>
      <c r="AB211" s="80" t="s">
        <v>762</v>
      </c>
      <c r="AC211" s="86" t="s">
        <v>713</v>
      </c>
      <c r="AD211" s="86" t="s">
        <v>713</v>
      </c>
      <c r="AE211" s="86" t="s">
        <v>713</v>
      </c>
      <c r="AF211" s="81">
        <v>2</v>
      </c>
      <c r="AG211" s="81"/>
      <c r="AH211" s="86" t="s">
        <v>713</v>
      </c>
      <c r="AI211" s="87" t="s">
        <v>979</v>
      </c>
      <c r="AJ211" s="91" t="s">
        <v>797</v>
      </c>
      <c r="AK211" s="175">
        <v>5600</v>
      </c>
      <c r="AL211" s="65" t="s">
        <v>779</v>
      </c>
      <c r="AM211" s="86" t="s">
        <v>713</v>
      </c>
      <c r="AN211" s="86" t="s">
        <v>713</v>
      </c>
    </row>
    <row r="212" spans="1:40" ht="15.75" customHeight="1">
      <c r="A212" s="32" t="s">
        <v>405</v>
      </c>
      <c r="B212" s="193" t="s">
        <v>422</v>
      </c>
      <c r="C212" s="131">
        <v>1</v>
      </c>
      <c r="D212" s="137">
        <v>540.42</v>
      </c>
      <c r="E212" s="133">
        <v>500</v>
      </c>
      <c r="F212" s="379">
        <f t="shared" si="7"/>
        <v>270210</v>
      </c>
      <c r="G212" s="145"/>
      <c r="H212" s="155">
        <f t="shared" si="8"/>
        <v>270210</v>
      </c>
      <c r="I212" s="149">
        <v>3</v>
      </c>
      <c r="J212" s="93" t="s">
        <v>760</v>
      </c>
      <c r="K212" s="93" t="s">
        <v>715</v>
      </c>
      <c r="L212" s="93" t="s">
        <v>738</v>
      </c>
      <c r="M212" s="80">
        <v>1</v>
      </c>
      <c r="N212" s="80">
        <v>1900</v>
      </c>
      <c r="O212" s="80"/>
      <c r="P212" s="80"/>
      <c r="Q212" s="80"/>
      <c r="R212" s="80"/>
      <c r="S212" s="80"/>
      <c r="T212" s="80"/>
      <c r="U212" s="86" t="s">
        <v>713</v>
      </c>
      <c r="V212" s="96" t="s">
        <v>762</v>
      </c>
      <c r="W212" s="97">
        <v>40192</v>
      </c>
      <c r="X212" s="96" t="s">
        <v>762</v>
      </c>
      <c r="Y212" s="96" t="s">
        <v>713</v>
      </c>
      <c r="Z212" s="96" t="s">
        <v>976</v>
      </c>
      <c r="AA212" s="86" t="s">
        <v>713</v>
      </c>
      <c r="AB212" s="96" t="s">
        <v>713</v>
      </c>
      <c r="AC212" s="86" t="s">
        <v>713</v>
      </c>
      <c r="AD212" s="86" t="s">
        <v>713</v>
      </c>
      <c r="AE212" s="86" t="s">
        <v>713</v>
      </c>
      <c r="AF212" s="81">
        <v>9</v>
      </c>
      <c r="AG212" s="81"/>
      <c r="AH212" s="86" t="s">
        <v>713</v>
      </c>
      <c r="AI212" s="87" t="s">
        <v>979</v>
      </c>
      <c r="AJ212" s="91" t="s">
        <v>946</v>
      </c>
      <c r="AK212" s="175">
        <f>9800+71000</f>
        <v>80800</v>
      </c>
      <c r="AL212" s="65" t="s">
        <v>845</v>
      </c>
      <c r="AM212" s="86" t="s">
        <v>713</v>
      </c>
      <c r="AN212" s="86" t="s">
        <v>713</v>
      </c>
    </row>
    <row r="213" spans="1:40" ht="15.75" customHeight="1">
      <c r="A213" s="32" t="s">
        <v>407</v>
      </c>
      <c r="B213" s="192" t="s">
        <v>424</v>
      </c>
      <c r="C213" s="131">
        <v>1</v>
      </c>
      <c r="D213" s="137">
        <v>303.99</v>
      </c>
      <c r="E213" s="133">
        <v>500</v>
      </c>
      <c r="F213" s="133">
        <f t="shared" si="7"/>
        <v>151995</v>
      </c>
      <c r="G213" s="145"/>
      <c r="H213" s="155">
        <f t="shared" si="8"/>
        <v>151995</v>
      </c>
      <c r="I213" s="149">
        <v>1</v>
      </c>
      <c r="J213" s="93" t="s">
        <v>760</v>
      </c>
      <c r="K213" s="93" t="s">
        <v>715</v>
      </c>
      <c r="L213" s="93" t="s">
        <v>716</v>
      </c>
      <c r="M213" s="80">
        <v>2</v>
      </c>
      <c r="N213" s="80">
        <v>1900</v>
      </c>
      <c r="O213" s="80"/>
      <c r="P213" s="80"/>
      <c r="Q213" s="80"/>
      <c r="R213" s="80"/>
      <c r="S213" s="80"/>
      <c r="T213" s="80"/>
      <c r="U213" s="86" t="s">
        <v>713</v>
      </c>
      <c r="V213" s="96" t="s">
        <v>713</v>
      </c>
      <c r="W213" s="97">
        <v>40192</v>
      </c>
      <c r="X213" s="96" t="s">
        <v>969</v>
      </c>
      <c r="Y213" s="96" t="s">
        <v>713</v>
      </c>
      <c r="Z213" s="96" t="s">
        <v>969</v>
      </c>
      <c r="AA213" s="86" t="s">
        <v>713</v>
      </c>
      <c r="AB213" s="96" t="s">
        <v>713</v>
      </c>
      <c r="AC213" s="86" t="s">
        <v>713</v>
      </c>
      <c r="AD213" s="86" t="s">
        <v>713</v>
      </c>
      <c r="AE213" s="86" t="s">
        <v>713</v>
      </c>
      <c r="AF213" s="81">
        <v>9</v>
      </c>
      <c r="AG213" s="81"/>
      <c r="AH213" s="86" t="s">
        <v>713</v>
      </c>
      <c r="AI213" s="87" t="s">
        <v>979</v>
      </c>
      <c r="AJ213" s="91" t="s">
        <v>945</v>
      </c>
      <c r="AK213" s="175">
        <f>29300+15500</f>
        <v>44800</v>
      </c>
      <c r="AL213" s="65" t="s">
        <v>780</v>
      </c>
      <c r="AM213" s="86" t="s">
        <v>713</v>
      </c>
      <c r="AN213" s="86" t="s">
        <v>713</v>
      </c>
    </row>
    <row r="214" spans="1:40" ht="15.75" customHeight="1">
      <c r="A214" s="32" t="s">
        <v>409</v>
      </c>
      <c r="B214" s="192" t="s">
        <v>426</v>
      </c>
      <c r="C214" s="131">
        <v>1</v>
      </c>
      <c r="D214" s="137">
        <v>64.56</v>
      </c>
      <c r="E214" s="133"/>
      <c r="F214" s="133"/>
      <c r="G214" s="145">
        <v>120000</v>
      </c>
      <c r="H214" s="155">
        <f t="shared" si="8"/>
        <v>-120000</v>
      </c>
      <c r="I214" s="149">
        <v>2</v>
      </c>
      <c r="J214" s="93" t="s">
        <v>760</v>
      </c>
      <c r="K214" s="93" t="s">
        <v>715</v>
      </c>
      <c r="L214" s="93" t="s">
        <v>716</v>
      </c>
      <c r="M214" s="80">
        <v>2</v>
      </c>
      <c r="N214" s="80"/>
      <c r="O214" s="80"/>
      <c r="P214" s="80"/>
      <c r="Q214" s="80"/>
      <c r="R214" s="80">
        <v>1963</v>
      </c>
      <c r="S214" s="80"/>
      <c r="T214" s="80"/>
      <c r="U214" s="86" t="s">
        <v>713</v>
      </c>
      <c r="V214" s="96" t="s">
        <v>762</v>
      </c>
      <c r="W214" s="97">
        <v>40234</v>
      </c>
      <c r="X214" s="96" t="s">
        <v>847</v>
      </c>
      <c r="Y214" s="96" t="s">
        <v>713</v>
      </c>
      <c r="Z214" s="96" t="s">
        <v>969</v>
      </c>
      <c r="AA214" s="86" t="s">
        <v>713</v>
      </c>
      <c r="AB214" s="96" t="s">
        <v>762</v>
      </c>
      <c r="AC214" s="86" t="s">
        <v>713</v>
      </c>
      <c r="AD214" s="86" t="s">
        <v>713</v>
      </c>
      <c r="AE214" s="86" t="s">
        <v>713</v>
      </c>
      <c r="AF214" s="81">
        <v>1</v>
      </c>
      <c r="AG214" s="81"/>
      <c r="AH214" s="86" t="s">
        <v>713</v>
      </c>
      <c r="AI214" s="87" t="s">
        <v>979</v>
      </c>
      <c r="AJ214" s="91" t="s">
        <v>938</v>
      </c>
      <c r="AK214" s="175">
        <v>1850</v>
      </c>
      <c r="AL214" s="65" t="s">
        <v>778</v>
      </c>
      <c r="AM214" s="86" t="s">
        <v>713</v>
      </c>
      <c r="AN214" s="86" t="s">
        <v>713</v>
      </c>
    </row>
    <row r="215" spans="1:40" ht="15.75" customHeight="1">
      <c r="A215" s="32" t="s">
        <v>410</v>
      </c>
      <c r="B215" s="192" t="s">
        <v>428</v>
      </c>
      <c r="C215" s="131">
        <v>1</v>
      </c>
      <c r="D215" s="137">
        <v>184.35</v>
      </c>
      <c r="E215" s="133">
        <v>500</v>
      </c>
      <c r="F215" s="133">
        <f t="shared" si="7"/>
        <v>92175</v>
      </c>
      <c r="G215" s="145"/>
      <c r="H215" s="155">
        <f t="shared" si="8"/>
        <v>92175</v>
      </c>
      <c r="I215" s="149">
        <v>2</v>
      </c>
      <c r="J215" s="93" t="s">
        <v>760</v>
      </c>
      <c r="K215" s="93" t="s">
        <v>715</v>
      </c>
      <c r="L215" s="93" t="s">
        <v>723</v>
      </c>
      <c r="M215" s="80">
        <v>1</v>
      </c>
      <c r="N215" s="80">
        <v>1900</v>
      </c>
      <c r="O215" s="80"/>
      <c r="P215" s="80"/>
      <c r="Q215" s="80"/>
      <c r="R215" s="80"/>
      <c r="S215" s="80"/>
      <c r="T215" s="80"/>
      <c r="U215" s="86" t="s">
        <v>713</v>
      </c>
      <c r="V215" s="96" t="s">
        <v>713</v>
      </c>
      <c r="W215" s="97">
        <v>40192</v>
      </c>
      <c r="X215" s="96" t="s">
        <v>976</v>
      </c>
      <c r="Y215" s="96" t="s">
        <v>713</v>
      </c>
      <c r="Z215" s="96" t="s">
        <v>994</v>
      </c>
      <c r="AA215" s="86" t="s">
        <v>713</v>
      </c>
      <c r="AB215" s="96" t="s">
        <v>713</v>
      </c>
      <c r="AC215" s="86" t="s">
        <v>713</v>
      </c>
      <c r="AD215" s="86" t="s">
        <v>713</v>
      </c>
      <c r="AE215" s="86" t="s">
        <v>713</v>
      </c>
      <c r="AF215" s="81">
        <v>7</v>
      </c>
      <c r="AG215" s="81"/>
      <c r="AH215" s="86" t="s">
        <v>713</v>
      </c>
      <c r="AI215" s="87" t="s">
        <v>979</v>
      </c>
      <c r="AJ215" s="91" t="s">
        <v>831</v>
      </c>
      <c r="AK215" s="175">
        <v>76000</v>
      </c>
      <c r="AL215" s="65" t="s">
        <v>780</v>
      </c>
      <c r="AM215" s="86" t="s">
        <v>713</v>
      </c>
      <c r="AN215" s="86" t="s">
        <v>713</v>
      </c>
    </row>
    <row r="216" spans="1:40" ht="15.75" customHeight="1">
      <c r="A216" s="32" t="s">
        <v>412</v>
      </c>
      <c r="B216" s="192" t="s">
        <v>430</v>
      </c>
      <c r="C216" s="131">
        <v>1</v>
      </c>
      <c r="D216" s="137">
        <v>68.05</v>
      </c>
      <c r="E216" s="133">
        <v>500</v>
      </c>
      <c r="F216" s="133">
        <f t="shared" si="7"/>
        <v>34025</v>
      </c>
      <c r="G216" s="145"/>
      <c r="H216" s="155">
        <f t="shared" si="8"/>
        <v>34025</v>
      </c>
      <c r="I216" s="149">
        <v>1</v>
      </c>
      <c r="J216" s="93" t="s">
        <v>714</v>
      </c>
      <c r="K216" s="93" t="s">
        <v>715</v>
      </c>
      <c r="L216" s="93" t="s">
        <v>716</v>
      </c>
      <c r="M216" s="80">
        <v>2</v>
      </c>
      <c r="N216" s="80"/>
      <c r="O216" s="80">
        <v>1908</v>
      </c>
      <c r="P216" s="80"/>
      <c r="Q216" s="80"/>
      <c r="R216" s="80"/>
      <c r="S216" s="80"/>
      <c r="T216" s="80"/>
      <c r="U216" s="86" t="s">
        <v>713</v>
      </c>
      <c r="V216" s="80" t="s">
        <v>713</v>
      </c>
      <c r="W216" s="80" t="s">
        <v>792</v>
      </c>
      <c r="X216" s="80" t="s">
        <v>762</v>
      </c>
      <c r="Y216" s="80" t="s">
        <v>713</v>
      </c>
      <c r="Z216" s="80" t="s">
        <v>793</v>
      </c>
      <c r="AA216" s="86" t="s">
        <v>713</v>
      </c>
      <c r="AB216" s="80" t="s">
        <v>762</v>
      </c>
      <c r="AC216" s="86" t="s">
        <v>713</v>
      </c>
      <c r="AD216" s="86" t="s">
        <v>713</v>
      </c>
      <c r="AE216" s="86" t="s">
        <v>713</v>
      </c>
      <c r="AF216" s="81">
        <v>1</v>
      </c>
      <c r="AG216" s="81"/>
      <c r="AH216" s="86" t="s">
        <v>713</v>
      </c>
      <c r="AI216" s="87" t="s">
        <v>979</v>
      </c>
      <c r="AJ216" s="91"/>
      <c r="AK216" s="175"/>
      <c r="AL216" s="65" t="s">
        <v>780</v>
      </c>
      <c r="AM216" s="86" t="s">
        <v>713</v>
      </c>
      <c r="AN216" s="86" t="s">
        <v>713</v>
      </c>
    </row>
    <row r="217" spans="1:40" ht="15.75" customHeight="1">
      <c r="A217" s="32" t="s">
        <v>414</v>
      </c>
      <c r="B217" s="192" t="s">
        <v>432</v>
      </c>
      <c r="C217" s="131">
        <v>1</v>
      </c>
      <c r="D217" s="137">
        <v>520.04</v>
      </c>
      <c r="E217" s="133">
        <v>500</v>
      </c>
      <c r="F217" s="133">
        <f t="shared" si="7"/>
        <v>260019.99999999997</v>
      </c>
      <c r="G217" s="145"/>
      <c r="H217" s="155">
        <f t="shared" si="8"/>
        <v>260019.99999999997</v>
      </c>
      <c r="I217" s="149">
        <v>4</v>
      </c>
      <c r="J217" s="93" t="s">
        <v>714</v>
      </c>
      <c r="K217" s="93" t="s">
        <v>715</v>
      </c>
      <c r="L217" s="93" t="s">
        <v>716</v>
      </c>
      <c r="M217" s="80">
        <v>2</v>
      </c>
      <c r="N217" s="80">
        <v>1880</v>
      </c>
      <c r="O217" s="80"/>
      <c r="P217" s="80"/>
      <c r="Q217" s="80"/>
      <c r="R217" s="80"/>
      <c r="S217" s="80"/>
      <c r="T217" s="80"/>
      <c r="U217" s="86" t="s">
        <v>713</v>
      </c>
      <c r="V217" s="80" t="s">
        <v>713</v>
      </c>
      <c r="W217" s="80" t="s">
        <v>769</v>
      </c>
      <c r="X217" s="80" t="s">
        <v>762</v>
      </c>
      <c r="Y217" s="80" t="s">
        <v>713</v>
      </c>
      <c r="Z217" s="80">
        <v>2006</v>
      </c>
      <c r="AA217" s="80" t="s">
        <v>713</v>
      </c>
      <c r="AB217" s="80" t="s">
        <v>762</v>
      </c>
      <c r="AC217" s="86" t="s">
        <v>713</v>
      </c>
      <c r="AD217" s="86" t="s">
        <v>713</v>
      </c>
      <c r="AE217" s="86" t="s">
        <v>713</v>
      </c>
      <c r="AF217" s="81">
        <v>9</v>
      </c>
      <c r="AG217" s="81"/>
      <c r="AH217" s="86" t="s">
        <v>713</v>
      </c>
      <c r="AI217" s="87" t="s">
        <v>979</v>
      </c>
      <c r="AJ217" s="91" t="s">
        <v>900</v>
      </c>
      <c r="AK217" s="175">
        <f>12600+12700</f>
        <v>25300</v>
      </c>
      <c r="AL217" s="65" t="s">
        <v>780</v>
      </c>
      <c r="AM217" s="86" t="s">
        <v>713</v>
      </c>
      <c r="AN217" s="86" t="s">
        <v>713</v>
      </c>
    </row>
    <row r="218" spans="1:40" ht="15.75" customHeight="1">
      <c r="A218" s="32" t="s">
        <v>416</v>
      </c>
      <c r="B218" s="192" t="s">
        <v>434</v>
      </c>
      <c r="C218" s="131">
        <v>1</v>
      </c>
      <c r="D218" s="137">
        <v>485.52</v>
      </c>
      <c r="E218" s="133">
        <v>500</v>
      </c>
      <c r="F218" s="133">
        <f t="shared" si="7"/>
        <v>242760</v>
      </c>
      <c r="G218" s="145"/>
      <c r="H218" s="155">
        <f t="shared" si="8"/>
        <v>242760</v>
      </c>
      <c r="I218" s="149">
        <v>4</v>
      </c>
      <c r="J218" s="93" t="s">
        <v>714</v>
      </c>
      <c r="K218" s="93" t="s">
        <v>715</v>
      </c>
      <c r="L218" s="93" t="s">
        <v>716</v>
      </c>
      <c r="M218" s="80">
        <v>2</v>
      </c>
      <c r="N218" s="80">
        <v>1900</v>
      </c>
      <c r="O218" s="80"/>
      <c r="P218" s="80"/>
      <c r="Q218" s="80"/>
      <c r="R218" s="80"/>
      <c r="S218" s="80"/>
      <c r="T218" s="80"/>
      <c r="U218" s="86" t="s">
        <v>713</v>
      </c>
      <c r="V218" s="80" t="s">
        <v>762</v>
      </c>
      <c r="W218" s="80" t="s">
        <v>775</v>
      </c>
      <c r="X218" s="80" t="s">
        <v>762</v>
      </c>
      <c r="Y218" s="80" t="s">
        <v>713</v>
      </c>
      <c r="Z218" s="80">
        <v>2008</v>
      </c>
      <c r="AA218" s="80" t="s">
        <v>713</v>
      </c>
      <c r="AB218" s="80" t="s">
        <v>762</v>
      </c>
      <c r="AC218" s="86" t="s">
        <v>713</v>
      </c>
      <c r="AD218" s="86" t="s">
        <v>713</v>
      </c>
      <c r="AE218" s="86" t="s">
        <v>713</v>
      </c>
      <c r="AF218" s="81">
        <v>4</v>
      </c>
      <c r="AG218" s="81"/>
      <c r="AH218" s="86" t="s">
        <v>713</v>
      </c>
      <c r="AI218" s="87" t="s">
        <v>979</v>
      </c>
      <c r="AJ218" s="91" t="s">
        <v>819</v>
      </c>
      <c r="AK218" s="175">
        <v>14400</v>
      </c>
      <c r="AL218" s="65" t="s">
        <v>780</v>
      </c>
      <c r="AM218" s="86" t="s">
        <v>713</v>
      </c>
      <c r="AN218" s="86" t="s">
        <v>713</v>
      </c>
    </row>
    <row r="219" spans="1:40" ht="15.75" customHeight="1">
      <c r="A219" s="32" t="s">
        <v>418</v>
      </c>
      <c r="B219" s="192" t="s">
        <v>434</v>
      </c>
      <c r="C219" s="131">
        <v>1</v>
      </c>
      <c r="D219" s="137">
        <v>183.62</v>
      </c>
      <c r="E219" s="133">
        <v>500</v>
      </c>
      <c r="F219" s="133">
        <f t="shared" si="7"/>
        <v>91810</v>
      </c>
      <c r="G219" s="145"/>
      <c r="H219" s="155">
        <f t="shared" si="8"/>
        <v>91810</v>
      </c>
      <c r="I219" s="149">
        <v>4</v>
      </c>
      <c r="J219" s="93" t="s">
        <v>714</v>
      </c>
      <c r="K219" s="93" t="s">
        <v>715</v>
      </c>
      <c r="L219" s="93" t="s">
        <v>716</v>
      </c>
      <c r="M219" s="80">
        <v>2</v>
      </c>
      <c r="N219" s="80">
        <v>1900</v>
      </c>
      <c r="O219" s="80"/>
      <c r="P219" s="80"/>
      <c r="Q219" s="80"/>
      <c r="R219" s="80"/>
      <c r="S219" s="80"/>
      <c r="T219" s="80"/>
      <c r="U219" s="86" t="s">
        <v>713</v>
      </c>
      <c r="V219" s="80" t="s">
        <v>762</v>
      </c>
      <c r="W219" s="80" t="s">
        <v>775</v>
      </c>
      <c r="X219" s="80" t="s">
        <v>762</v>
      </c>
      <c r="Y219" s="80" t="s">
        <v>713</v>
      </c>
      <c r="Z219" s="80">
        <v>2009</v>
      </c>
      <c r="AA219" s="80" t="s">
        <v>713</v>
      </c>
      <c r="AB219" s="80" t="s">
        <v>762</v>
      </c>
      <c r="AC219" s="86" t="s">
        <v>713</v>
      </c>
      <c r="AD219" s="86" t="s">
        <v>713</v>
      </c>
      <c r="AE219" s="86" t="s">
        <v>713</v>
      </c>
      <c r="AF219" s="81">
        <v>5</v>
      </c>
      <c r="AG219" s="81"/>
      <c r="AH219" s="86" t="s">
        <v>713</v>
      </c>
      <c r="AI219" s="87" t="s">
        <v>979</v>
      </c>
      <c r="AJ219" s="91"/>
      <c r="AK219" s="175"/>
      <c r="AL219" s="65" t="s">
        <v>780</v>
      </c>
      <c r="AM219" s="86" t="s">
        <v>713</v>
      </c>
      <c r="AN219" s="86" t="s">
        <v>713</v>
      </c>
    </row>
    <row r="220" spans="1:40" ht="15.75" customHeight="1">
      <c r="A220" s="32" t="s">
        <v>420</v>
      </c>
      <c r="B220" s="192" t="s">
        <v>437</v>
      </c>
      <c r="C220" s="131">
        <v>2</v>
      </c>
      <c r="D220" s="137">
        <v>454.52</v>
      </c>
      <c r="E220" s="133">
        <v>500</v>
      </c>
      <c r="F220" s="133">
        <f t="shared" si="7"/>
        <v>227260</v>
      </c>
      <c r="G220" s="145"/>
      <c r="H220" s="155">
        <f t="shared" si="8"/>
        <v>227260</v>
      </c>
      <c r="I220" s="149">
        <v>4</v>
      </c>
      <c r="J220" s="93" t="s">
        <v>714</v>
      </c>
      <c r="K220" s="93" t="s">
        <v>715</v>
      </c>
      <c r="L220" s="93" t="s">
        <v>716</v>
      </c>
      <c r="M220" s="80">
        <v>2</v>
      </c>
      <c r="N220" s="80"/>
      <c r="O220" s="80">
        <v>1902</v>
      </c>
      <c r="P220" s="80"/>
      <c r="Q220" s="80"/>
      <c r="R220" s="80"/>
      <c r="S220" s="80"/>
      <c r="T220" s="80"/>
      <c r="U220" s="86" t="s">
        <v>713</v>
      </c>
      <c r="V220" s="80" t="s">
        <v>762</v>
      </c>
      <c r="W220" s="80" t="s">
        <v>775</v>
      </c>
      <c r="X220" s="80" t="s">
        <v>762</v>
      </c>
      <c r="Y220" s="80" t="s">
        <v>782</v>
      </c>
      <c r="Z220" s="80">
        <v>2007</v>
      </c>
      <c r="AA220" s="80" t="s">
        <v>713</v>
      </c>
      <c r="AB220" s="80" t="s">
        <v>762</v>
      </c>
      <c r="AC220" s="86" t="s">
        <v>713</v>
      </c>
      <c r="AD220" s="86" t="s">
        <v>713</v>
      </c>
      <c r="AE220" s="86" t="s">
        <v>713</v>
      </c>
      <c r="AF220" s="81">
        <v>7</v>
      </c>
      <c r="AG220" s="81">
        <v>2</v>
      </c>
      <c r="AH220" s="86" t="s">
        <v>713</v>
      </c>
      <c r="AI220" s="87" t="s">
        <v>979</v>
      </c>
      <c r="AJ220" s="91" t="s">
        <v>947</v>
      </c>
      <c r="AK220" s="175">
        <f>5000+20500</f>
        <v>25500</v>
      </c>
      <c r="AL220" s="65" t="s">
        <v>779</v>
      </c>
      <c r="AM220" s="86" t="s">
        <v>713</v>
      </c>
      <c r="AN220" s="86" t="s">
        <v>713</v>
      </c>
    </row>
    <row r="221" spans="1:40" ht="15.75" customHeight="1">
      <c r="A221" s="32" t="s">
        <v>421</v>
      </c>
      <c r="B221" s="192" t="s">
        <v>439</v>
      </c>
      <c r="C221" s="131">
        <v>1</v>
      </c>
      <c r="D221" s="137">
        <v>56</v>
      </c>
      <c r="E221" s="133">
        <v>500</v>
      </c>
      <c r="F221" s="133">
        <f t="shared" si="7"/>
        <v>28000</v>
      </c>
      <c r="G221" s="145"/>
      <c r="H221" s="155">
        <f t="shared" si="8"/>
        <v>28000</v>
      </c>
      <c r="I221" s="149">
        <v>2</v>
      </c>
      <c r="J221" s="93" t="s">
        <v>714</v>
      </c>
      <c r="K221" s="93" t="s">
        <v>715</v>
      </c>
      <c r="L221" s="93" t="s">
        <v>716</v>
      </c>
      <c r="M221" s="80">
        <v>2</v>
      </c>
      <c r="N221" s="80"/>
      <c r="O221" s="80">
        <v>1934</v>
      </c>
      <c r="P221" s="80"/>
      <c r="Q221" s="80"/>
      <c r="R221" s="80"/>
      <c r="S221" s="80"/>
      <c r="T221" s="80"/>
      <c r="U221" s="86" t="s">
        <v>713</v>
      </c>
      <c r="V221" s="96" t="s">
        <v>713</v>
      </c>
      <c r="W221" s="97">
        <v>40165</v>
      </c>
      <c r="X221" s="96" t="s">
        <v>969</v>
      </c>
      <c r="Y221" s="96" t="s">
        <v>713</v>
      </c>
      <c r="Z221" s="96" t="s">
        <v>966</v>
      </c>
      <c r="AA221" s="96" t="s">
        <v>713</v>
      </c>
      <c r="AB221" s="96" t="s">
        <v>713</v>
      </c>
      <c r="AC221" s="86" t="s">
        <v>713</v>
      </c>
      <c r="AD221" s="86" t="s">
        <v>713</v>
      </c>
      <c r="AE221" s="86" t="s">
        <v>713</v>
      </c>
      <c r="AF221" s="81">
        <v>1</v>
      </c>
      <c r="AG221" s="81"/>
      <c r="AH221" s="86" t="s">
        <v>713</v>
      </c>
      <c r="AI221" s="87" t="s">
        <v>979</v>
      </c>
      <c r="AJ221" s="91"/>
      <c r="AK221" s="175"/>
      <c r="AL221" s="65" t="s">
        <v>780</v>
      </c>
      <c r="AM221" s="86" t="s">
        <v>713</v>
      </c>
      <c r="AN221" s="86" t="s">
        <v>713</v>
      </c>
    </row>
    <row r="222" spans="1:40" ht="15.75" customHeight="1">
      <c r="A222" s="32" t="s">
        <v>423</v>
      </c>
      <c r="B222" s="192" t="s">
        <v>441</v>
      </c>
      <c r="C222" s="131">
        <v>1</v>
      </c>
      <c r="D222" s="137">
        <v>44.78</v>
      </c>
      <c r="E222" s="133">
        <v>500</v>
      </c>
      <c r="F222" s="133">
        <f t="shared" si="7"/>
        <v>22390</v>
      </c>
      <c r="G222" s="145"/>
      <c r="H222" s="155">
        <f t="shared" si="8"/>
        <v>22390</v>
      </c>
      <c r="I222" s="149">
        <v>1</v>
      </c>
      <c r="J222" s="93" t="s">
        <v>714</v>
      </c>
      <c r="K222" s="93" t="s">
        <v>715</v>
      </c>
      <c r="L222" s="93" t="s">
        <v>723</v>
      </c>
      <c r="M222" s="80">
        <v>1</v>
      </c>
      <c r="N222" s="80">
        <v>1900</v>
      </c>
      <c r="O222" s="80"/>
      <c r="P222" s="80"/>
      <c r="Q222" s="80"/>
      <c r="R222" s="80"/>
      <c r="S222" s="80"/>
      <c r="T222" s="80"/>
      <c r="U222" s="86" t="s">
        <v>713</v>
      </c>
      <c r="V222" s="96" t="s">
        <v>713</v>
      </c>
      <c r="W222" s="97">
        <v>40165</v>
      </c>
      <c r="X222" s="96" t="s">
        <v>969</v>
      </c>
      <c r="Y222" s="96" t="s">
        <v>713</v>
      </c>
      <c r="Z222" s="96" t="s">
        <v>966</v>
      </c>
      <c r="AA222" s="96" t="s">
        <v>713</v>
      </c>
      <c r="AB222" s="96" t="s">
        <v>762</v>
      </c>
      <c r="AC222" s="86" t="s">
        <v>713</v>
      </c>
      <c r="AD222" s="86" t="s">
        <v>713</v>
      </c>
      <c r="AE222" s="86" t="s">
        <v>713</v>
      </c>
      <c r="AF222" s="81">
        <v>1</v>
      </c>
      <c r="AG222" s="81"/>
      <c r="AH222" s="86" t="s">
        <v>713</v>
      </c>
      <c r="AI222" s="87" t="s">
        <v>979</v>
      </c>
      <c r="AJ222" s="91" t="s">
        <v>948</v>
      </c>
      <c r="AK222" s="175">
        <v>8500</v>
      </c>
      <c r="AL222" s="65" t="s">
        <v>780</v>
      </c>
      <c r="AM222" s="86" t="s">
        <v>713</v>
      </c>
      <c r="AN222" s="86" t="s">
        <v>713</v>
      </c>
    </row>
    <row r="223" spans="1:40" ht="15.75" customHeight="1">
      <c r="A223" s="32" t="s">
        <v>425</v>
      </c>
      <c r="B223" s="192" t="s">
        <v>443</v>
      </c>
      <c r="C223" s="131">
        <v>1</v>
      </c>
      <c r="D223" s="137">
        <v>210.3</v>
      </c>
      <c r="E223" s="133">
        <v>500</v>
      </c>
      <c r="F223" s="133">
        <f t="shared" si="7"/>
        <v>105150</v>
      </c>
      <c r="G223" s="145"/>
      <c r="H223" s="155">
        <f t="shared" si="8"/>
        <v>105150</v>
      </c>
      <c r="I223" s="149">
        <v>2</v>
      </c>
      <c r="J223" s="93" t="s">
        <v>714</v>
      </c>
      <c r="K223" s="93" t="s">
        <v>715</v>
      </c>
      <c r="L223" s="93" t="s">
        <v>716</v>
      </c>
      <c r="M223" s="80">
        <v>2</v>
      </c>
      <c r="N223" s="80">
        <v>1890</v>
      </c>
      <c r="O223" s="80"/>
      <c r="P223" s="80"/>
      <c r="Q223" s="80"/>
      <c r="R223" s="80"/>
      <c r="S223" s="80"/>
      <c r="T223" s="80"/>
      <c r="U223" s="86" t="s">
        <v>713</v>
      </c>
      <c r="V223" s="80" t="s">
        <v>713</v>
      </c>
      <c r="W223" s="80" t="s">
        <v>767</v>
      </c>
      <c r="X223" s="80" t="s">
        <v>762</v>
      </c>
      <c r="Y223" s="80" t="s">
        <v>713</v>
      </c>
      <c r="Z223" s="80" t="s">
        <v>784</v>
      </c>
      <c r="AA223" s="80" t="s">
        <v>713</v>
      </c>
      <c r="AB223" s="80" t="s">
        <v>762</v>
      </c>
      <c r="AC223" s="86" t="s">
        <v>713</v>
      </c>
      <c r="AD223" s="86" t="s">
        <v>713</v>
      </c>
      <c r="AE223" s="86" t="s">
        <v>713</v>
      </c>
      <c r="AF223" s="81">
        <v>5</v>
      </c>
      <c r="AG223" s="81"/>
      <c r="AH223" s="86" t="s">
        <v>713</v>
      </c>
      <c r="AI223" s="87" t="s">
        <v>979</v>
      </c>
      <c r="AJ223" s="91" t="s">
        <v>797</v>
      </c>
      <c r="AK223" s="175">
        <v>13300</v>
      </c>
      <c r="AL223" s="65" t="s">
        <v>779</v>
      </c>
      <c r="AM223" s="86" t="s">
        <v>713</v>
      </c>
      <c r="AN223" s="86" t="s">
        <v>713</v>
      </c>
    </row>
    <row r="224" spans="1:40" ht="15.75" customHeight="1">
      <c r="A224" s="32" t="s">
        <v>427</v>
      </c>
      <c r="B224" s="193" t="s">
        <v>445</v>
      </c>
      <c r="C224" s="131">
        <v>1</v>
      </c>
      <c r="D224" s="137">
        <v>802.22</v>
      </c>
      <c r="E224" s="133">
        <v>500</v>
      </c>
      <c r="F224" s="133">
        <f t="shared" si="7"/>
        <v>401110</v>
      </c>
      <c r="G224" s="145"/>
      <c r="H224" s="155">
        <f t="shared" si="8"/>
        <v>401110</v>
      </c>
      <c r="I224" s="149">
        <v>5</v>
      </c>
      <c r="J224" s="93" t="s">
        <v>714</v>
      </c>
      <c r="K224" s="93" t="s">
        <v>715</v>
      </c>
      <c r="L224" s="93" t="s">
        <v>723</v>
      </c>
      <c r="M224" s="80">
        <v>1</v>
      </c>
      <c r="N224" s="80">
        <v>1890</v>
      </c>
      <c r="O224" s="80"/>
      <c r="P224" s="80"/>
      <c r="Q224" s="80"/>
      <c r="R224" s="80"/>
      <c r="S224" s="80"/>
      <c r="T224" s="80"/>
      <c r="U224" s="86" t="s">
        <v>713</v>
      </c>
      <c r="V224" s="80" t="s">
        <v>762</v>
      </c>
      <c r="W224" s="80" t="s">
        <v>767</v>
      </c>
      <c r="X224" s="80" t="s">
        <v>762</v>
      </c>
      <c r="Y224" s="80" t="s">
        <v>713</v>
      </c>
      <c r="Z224" s="80"/>
      <c r="AA224" s="80" t="s">
        <v>713</v>
      </c>
      <c r="AB224" s="80" t="s">
        <v>762</v>
      </c>
      <c r="AC224" s="86" t="s">
        <v>713</v>
      </c>
      <c r="AD224" s="86" t="s">
        <v>713</v>
      </c>
      <c r="AE224" s="86" t="s">
        <v>713</v>
      </c>
      <c r="AF224" s="81">
        <v>11</v>
      </c>
      <c r="AG224" s="81">
        <v>1</v>
      </c>
      <c r="AH224" s="86" t="s">
        <v>713</v>
      </c>
      <c r="AI224" s="87" t="s">
        <v>979</v>
      </c>
      <c r="AJ224" s="91" t="s">
        <v>799</v>
      </c>
      <c r="AK224" s="175">
        <f>22800+11700</f>
        <v>34500</v>
      </c>
      <c r="AL224" s="65"/>
      <c r="AM224" s="86" t="s">
        <v>713</v>
      </c>
      <c r="AN224" s="86" t="s">
        <v>713</v>
      </c>
    </row>
    <row r="225" spans="1:40" ht="15.75" customHeight="1">
      <c r="A225" s="32" t="s">
        <v>429</v>
      </c>
      <c r="B225" s="192" t="s">
        <v>447</v>
      </c>
      <c r="C225" s="131">
        <v>1</v>
      </c>
      <c r="D225" s="137">
        <v>207.84</v>
      </c>
      <c r="E225" s="133">
        <v>500</v>
      </c>
      <c r="F225" s="133">
        <f t="shared" si="7"/>
        <v>103920</v>
      </c>
      <c r="G225" s="145"/>
      <c r="H225" s="155">
        <f t="shared" si="8"/>
        <v>103920</v>
      </c>
      <c r="I225" s="149">
        <v>3</v>
      </c>
      <c r="J225" s="93" t="s">
        <v>714</v>
      </c>
      <c r="K225" s="93" t="s">
        <v>715</v>
      </c>
      <c r="L225" s="93" t="s">
        <v>716</v>
      </c>
      <c r="M225" s="80">
        <v>2</v>
      </c>
      <c r="N225" s="80">
        <v>1900</v>
      </c>
      <c r="O225" s="80"/>
      <c r="P225" s="80"/>
      <c r="Q225" s="80"/>
      <c r="R225" s="80"/>
      <c r="S225" s="80"/>
      <c r="T225" s="80"/>
      <c r="U225" s="86" t="s">
        <v>713</v>
      </c>
      <c r="V225" s="80" t="s">
        <v>762</v>
      </c>
      <c r="W225" s="80" t="s">
        <v>859</v>
      </c>
      <c r="X225" s="80" t="s">
        <v>762</v>
      </c>
      <c r="Y225" s="80" t="s">
        <v>713</v>
      </c>
      <c r="Z225" s="80" t="s">
        <v>798</v>
      </c>
      <c r="AA225" s="80" t="s">
        <v>713</v>
      </c>
      <c r="AB225" s="80" t="s">
        <v>762</v>
      </c>
      <c r="AC225" s="86" t="s">
        <v>713</v>
      </c>
      <c r="AD225" s="86" t="s">
        <v>713</v>
      </c>
      <c r="AE225" s="86" t="s">
        <v>713</v>
      </c>
      <c r="AF225" s="81">
        <v>4</v>
      </c>
      <c r="AG225" s="81"/>
      <c r="AH225" s="86" t="s">
        <v>713</v>
      </c>
      <c r="AI225" s="87" t="s">
        <v>979</v>
      </c>
      <c r="AJ225" s="91" t="s">
        <v>949</v>
      </c>
      <c r="AK225" s="175">
        <f>32200+21500+8900+8500</f>
        <v>71100</v>
      </c>
      <c r="AL225" s="65" t="s">
        <v>779</v>
      </c>
      <c r="AM225" s="86" t="s">
        <v>713</v>
      </c>
      <c r="AN225" s="86" t="s">
        <v>713</v>
      </c>
    </row>
    <row r="226" spans="1:40" ht="15.75" customHeight="1">
      <c r="A226" s="32" t="s">
        <v>431</v>
      </c>
      <c r="B226" s="192" t="s">
        <v>449</v>
      </c>
      <c r="C226" s="131">
        <v>1</v>
      </c>
      <c r="D226" s="137">
        <v>502.8</v>
      </c>
      <c r="E226" s="133">
        <v>500</v>
      </c>
      <c r="F226" s="133">
        <f t="shared" si="7"/>
        <v>251400</v>
      </c>
      <c r="G226" s="145"/>
      <c r="H226" s="155">
        <f t="shared" si="8"/>
        <v>251400</v>
      </c>
      <c r="I226" s="149">
        <v>4</v>
      </c>
      <c r="J226" s="93" t="s">
        <v>714</v>
      </c>
      <c r="K226" s="93" t="s">
        <v>715</v>
      </c>
      <c r="L226" s="93" t="s">
        <v>716</v>
      </c>
      <c r="M226" s="80">
        <v>2</v>
      </c>
      <c r="N226" s="80">
        <v>1900</v>
      </c>
      <c r="O226" s="80"/>
      <c r="P226" s="80"/>
      <c r="Q226" s="80"/>
      <c r="R226" s="80"/>
      <c r="S226" s="80"/>
      <c r="T226" s="80"/>
      <c r="U226" s="86" t="s">
        <v>713</v>
      </c>
      <c r="V226" s="80" t="s">
        <v>762</v>
      </c>
      <c r="W226" s="80" t="s">
        <v>767</v>
      </c>
      <c r="X226" s="80" t="s">
        <v>762</v>
      </c>
      <c r="Y226" s="80" t="s">
        <v>713</v>
      </c>
      <c r="Z226" s="80" t="s">
        <v>793</v>
      </c>
      <c r="AA226" s="80" t="s">
        <v>713</v>
      </c>
      <c r="AB226" s="80" t="s">
        <v>762</v>
      </c>
      <c r="AC226" s="86" t="s">
        <v>713</v>
      </c>
      <c r="AD226" s="86" t="s">
        <v>713</v>
      </c>
      <c r="AE226" s="86" t="s">
        <v>713</v>
      </c>
      <c r="AF226" s="81">
        <v>3</v>
      </c>
      <c r="AG226" s="81">
        <v>2</v>
      </c>
      <c r="AH226" s="86" t="s">
        <v>713</v>
      </c>
      <c r="AI226" s="87" t="s">
        <v>979</v>
      </c>
      <c r="AJ226" s="91"/>
      <c r="AK226" s="175"/>
      <c r="AL226" s="65" t="s">
        <v>779</v>
      </c>
      <c r="AM226" s="86" t="s">
        <v>713</v>
      </c>
      <c r="AN226" s="86" t="s">
        <v>713</v>
      </c>
    </row>
    <row r="227" spans="1:40" ht="15.75" customHeight="1">
      <c r="A227" s="32" t="s">
        <v>433</v>
      </c>
      <c r="B227" s="193" t="s">
        <v>451</v>
      </c>
      <c r="C227" s="131">
        <v>1</v>
      </c>
      <c r="D227" s="137">
        <v>286.41</v>
      </c>
      <c r="E227" s="133">
        <v>500</v>
      </c>
      <c r="F227" s="133">
        <f t="shared" si="7"/>
        <v>143205</v>
      </c>
      <c r="G227" s="145"/>
      <c r="H227" s="155">
        <f t="shared" si="8"/>
        <v>143205</v>
      </c>
      <c r="I227" s="149">
        <v>4</v>
      </c>
      <c r="J227" s="93" t="s">
        <v>714</v>
      </c>
      <c r="K227" s="93" t="s">
        <v>715</v>
      </c>
      <c r="L227" s="93" t="s">
        <v>716</v>
      </c>
      <c r="M227" s="80">
        <v>2</v>
      </c>
      <c r="N227" s="80">
        <v>1900</v>
      </c>
      <c r="O227" s="80"/>
      <c r="P227" s="80"/>
      <c r="Q227" s="80"/>
      <c r="R227" s="80"/>
      <c r="S227" s="80"/>
      <c r="T227" s="80"/>
      <c r="U227" s="86" t="s">
        <v>713</v>
      </c>
      <c r="V227" s="80" t="s">
        <v>762</v>
      </c>
      <c r="W227" s="80" t="s">
        <v>767</v>
      </c>
      <c r="X227" s="80" t="s">
        <v>762</v>
      </c>
      <c r="Y227" s="80" t="s">
        <v>713</v>
      </c>
      <c r="Z227" s="80" t="s">
        <v>795</v>
      </c>
      <c r="AA227" s="80" t="s">
        <v>713</v>
      </c>
      <c r="AB227" s="80" t="s">
        <v>762</v>
      </c>
      <c r="AC227" s="86" t="s">
        <v>713</v>
      </c>
      <c r="AD227" s="86" t="s">
        <v>713</v>
      </c>
      <c r="AE227" s="86" t="s">
        <v>713</v>
      </c>
      <c r="AF227" s="107">
        <v>7</v>
      </c>
      <c r="AG227" s="81">
        <v>1</v>
      </c>
      <c r="AH227" s="86" t="s">
        <v>713</v>
      </c>
      <c r="AI227" s="87" t="s">
        <v>979</v>
      </c>
      <c r="AJ227" s="91"/>
      <c r="AK227" s="175"/>
      <c r="AL227" s="65" t="s">
        <v>780</v>
      </c>
      <c r="AM227" s="86" t="s">
        <v>713</v>
      </c>
      <c r="AN227" s="86" t="s">
        <v>713</v>
      </c>
    </row>
    <row r="228" spans="1:40" ht="15.75" customHeight="1">
      <c r="A228" s="32" t="s">
        <v>435</v>
      </c>
      <c r="B228" s="192" t="s">
        <v>451</v>
      </c>
      <c r="C228" s="131">
        <v>1</v>
      </c>
      <c r="D228" s="137">
        <v>138.06</v>
      </c>
      <c r="E228" s="133">
        <v>500</v>
      </c>
      <c r="F228" s="133">
        <f t="shared" si="7"/>
        <v>69030</v>
      </c>
      <c r="G228" s="145"/>
      <c r="H228" s="155">
        <f t="shared" si="8"/>
        <v>69030</v>
      </c>
      <c r="I228" s="149">
        <v>2</v>
      </c>
      <c r="J228" s="93" t="s">
        <v>714</v>
      </c>
      <c r="K228" s="93" t="s">
        <v>715</v>
      </c>
      <c r="L228" s="93" t="s">
        <v>716</v>
      </c>
      <c r="M228" s="80">
        <v>2</v>
      </c>
      <c r="N228" s="80">
        <v>1900</v>
      </c>
      <c r="O228" s="80"/>
      <c r="P228" s="80"/>
      <c r="Q228" s="80"/>
      <c r="R228" s="80"/>
      <c r="S228" s="80"/>
      <c r="T228" s="80"/>
      <c r="U228" s="86" t="s">
        <v>713</v>
      </c>
      <c r="V228" s="80" t="s">
        <v>713</v>
      </c>
      <c r="W228" s="80" t="s">
        <v>861</v>
      </c>
      <c r="X228" s="80" t="s">
        <v>762</v>
      </c>
      <c r="Y228" s="80" t="s">
        <v>713</v>
      </c>
      <c r="Z228" s="80" t="s">
        <v>795</v>
      </c>
      <c r="AA228" s="80" t="s">
        <v>713</v>
      </c>
      <c r="AB228" s="80" t="s">
        <v>713</v>
      </c>
      <c r="AC228" s="86" t="s">
        <v>713</v>
      </c>
      <c r="AD228" s="86" t="s">
        <v>713</v>
      </c>
      <c r="AE228" s="86" t="s">
        <v>713</v>
      </c>
      <c r="AF228" s="107">
        <v>1</v>
      </c>
      <c r="AG228" s="81"/>
      <c r="AH228" s="86" t="s">
        <v>713</v>
      </c>
      <c r="AI228" s="87" t="s">
        <v>979</v>
      </c>
      <c r="AJ228" s="91" t="s">
        <v>797</v>
      </c>
      <c r="AK228" s="175">
        <v>24000</v>
      </c>
      <c r="AL228" s="65" t="s">
        <v>780</v>
      </c>
      <c r="AM228" s="86" t="s">
        <v>713</v>
      </c>
      <c r="AN228" s="86" t="s">
        <v>713</v>
      </c>
    </row>
    <row r="229" spans="1:40" ht="15.75" customHeight="1">
      <c r="A229" s="32" t="s">
        <v>436</v>
      </c>
      <c r="B229" s="192" t="s">
        <v>451</v>
      </c>
      <c r="C229" s="131">
        <v>1</v>
      </c>
      <c r="D229" s="137">
        <v>56.87</v>
      </c>
      <c r="E229" s="133">
        <v>500</v>
      </c>
      <c r="F229" s="133">
        <f t="shared" si="7"/>
        <v>28435</v>
      </c>
      <c r="G229" s="145"/>
      <c r="H229" s="155">
        <f t="shared" si="8"/>
        <v>28435</v>
      </c>
      <c r="I229" s="149">
        <v>1</v>
      </c>
      <c r="J229" s="93" t="s">
        <v>714</v>
      </c>
      <c r="K229" s="93" t="s">
        <v>715</v>
      </c>
      <c r="L229" s="93" t="s">
        <v>716</v>
      </c>
      <c r="M229" s="80">
        <v>2</v>
      </c>
      <c r="N229" s="80">
        <v>1900</v>
      </c>
      <c r="O229" s="80"/>
      <c r="P229" s="80"/>
      <c r="Q229" s="80"/>
      <c r="R229" s="80"/>
      <c r="S229" s="80"/>
      <c r="T229" s="80"/>
      <c r="U229" s="86" t="s">
        <v>713</v>
      </c>
      <c r="V229" s="80" t="s">
        <v>713</v>
      </c>
      <c r="W229" s="80" t="s">
        <v>862</v>
      </c>
      <c r="X229" s="80" t="s">
        <v>762</v>
      </c>
      <c r="Y229" s="80" t="s">
        <v>713</v>
      </c>
      <c r="Z229" s="80" t="s">
        <v>860</v>
      </c>
      <c r="AA229" s="80" t="s">
        <v>713</v>
      </c>
      <c r="AB229" s="80" t="s">
        <v>713</v>
      </c>
      <c r="AC229" s="86" t="s">
        <v>713</v>
      </c>
      <c r="AD229" s="86" t="s">
        <v>713</v>
      </c>
      <c r="AE229" s="86" t="s">
        <v>713</v>
      </c>
      <c r="AF229" s="107">
        <v>3</v>
      </c>
      <c r="AG229" s="81"/>
      <c r="AH229" s="86" t="s">
        <v>713</v>
      </c>
      <c r="AI229" s="87" t="s">
        <v>979</v>
      </c>
      <c r="AJ229" s="91"/>
      <c r="AK229" s="175"/>
      <c r="AL229" s="65" t="s">
        <v>780</v>
      </c>
      <c r="AM229" s="86" t="s">
        <v>713</v>
      </c>
      <c r="AN229" s="86" t="s">
        <v>713</v>
      </c>
    </row>
    <row r="230" spans="1:40" ht="15.75" customHeight="1">
      <c r="A230" s="32" t="s">
        <v>438</v>
      </c>
      <c r="B230" s="192" t="s">
        <v>455</v>
      </c>
      <c r="C230" s="131">
        <v>1</v>
      </c>
      <c r="D230" s="137">
        <v>67.07</v>
      </c>
      <c r="E230" s="133"/>
      <c r="F230" s="133"/>
      <c r="G230" s="145">
        <v>40011.48</v>
      </c>
      <c r="H230" s="155">
        <f t="shared" si="8"/>
        <v>-40011.48</v>
      </c>
      <c r="I230" s="149">
        <v>4</v>
      </c>
      <c r="J230" s="93" t="s">
        <v>714</v>
      </c>
      <c r="K230" s="93" t="s">
        <v>715</v>
      </c>
      <c r="L230" s="93" t="s">
        <v>716</v>
      </c>
      <c r="M230" s="80">
        <v>2</v>
      </c>
      <c r="N230" s="80"/>
      <c r="O230" s="80">
        <v>1909</v>
      </c>
      <c r="P230" s="80"/>
      <c r="Q230" s="80"/>
      <c r="R230" s="80"/>
      <c r="S230" s="80"/>
      <c r="T230" s="80"/>
      <c r="U230" s="86" t="s">
        <v>713</v>
      </c>
      <c r="V230" s="80" t="s">
        <v>762</v>
      </c>
      <c r="W230" s="80" t="s">
        <v>774</v>
      </c>
      <c r="X230" s="80" t="s">
        <v>762</v>
      </c>
      <c r="Y230" s="80" t="s">
        <v>713</v>
      </c>
      <c r="Z230" s="80" t="s">
        <v>788</v>
      </c>
      <c r="AA230" s="86" t="s">
        <v>713</v>
      </c>
      <c r="AB230" s="80" t="s">
        <v>762</v>
      </c>
      <c r="AC230" s="86" t="s">
        <v>713</v>
      </c>
      <c r="AD230" s="86" t="s">
        <v>713</v>
      </c>
      <c r="AE230" s="86" t="s">
        <v>713</v>
      </c>
      <c r="AF230" s="81">
        <v>2</v>
      </c>
      <c r="AG230" s="81">
        <v>2</v>
      </c>
      <c r="AH230" s="86" t="s">
        <v>713</v>
      </c>
      <c r="AI230" s="87" t="s">
        <v>979</v>
      </c>
      <c r="AJ230" s="91" t="s">
        <v>950</v>
      </c>
      <c r="AK230" s="175">
        <v>12000</v>
      </c>
      <c r="AL230" s="65" t="s">
        <v>780</v>
      </c>
      <c r="AM230" s="86" t="s">
        <v>713</v>
      </c>
      <c r="AN230" s="86" t="s">
        <v>713</v>
      </c>
    </row>
    <row r="231" spans="1:40" ht="15.75" customHeight="1">
      <c r="A231" s="32" t="s">
        <v>440</v>
      </c>
      <c r="B231" s="192" t="s">
        <v>457</v>
      </c>
      <c r="C231" s="140">
        <v>1</v>
      </c>
      <c r="D231" s="137">
        <v>108.4</v>
      </c>
      <c r="E231" s="133">
        <v>500</v>
      </c>
      <c r="F231" s="133">
        <f t="shared" si="7"/>
        <v>54200</v>
      </c>
      <c r="G231" s="145"/>
      <c r="H231" s="155">
        <f t="shared" si="8"/>
        <v>54200</v>
      </c>
      <c r="I231" s="149">
        <v>4</v>
      </c>
      <c r="J231" s="93" t="s">
        <v>717</v>
      </c>
      <c r="K231" s="93" t="s">
        <v>715</v>
      </c>
      <c r="L231" s="93" t="s">
        <v>716</v>
      </c>
      <c r="M231" s="80">
        <v>2</v>
      </c>
      <c r="N231" s="80">
        <v>1885</v>
      </c>
      <c r="O231" s="80"/>
      <c r="P231" s="80"/>
      <c r="Q231" s="80"/>
      <c r="R231" s="80"/>
      <c r="S231" s="80"/>
      <c r="T231" s="80"/>
      <c r="U231" s="86" t="s">
        <v>713</v>
      </c>
      <c r="V231" s="80" t="s">
        <v>762</v>
      </c>
      <c r="W231" s="80" t="s">
        <v>870</v>
      </c>
      <c r="X231" s="80" t="s">
        <v>762</v>
      </c>
      <c r="Y231" s="80" t="s">
        <v>713</v>
      </c>
      <c r="Z231" s="80" t="s">
        <v>795</v>
      </c>
      <c r="AA231" s="86" t="s">
        <v>713</v>
      </c>
      <c r="AB231" s="80" t="s">
        <v>762</v>
      </c>
      <c r="AC231" s="86" t="s">
        <v>713</v>
      </c>
      <c r="AD231" s="86" t="s">
        <v>713</v>
      </c>
      <c r="AE231" s="86" t="s">
        <v>713</v>
      </c>
      <c r="AF231" s="81">
        <v>5</v>
      </c>
      <c r="AG231" s="81">
        <v>1</v>
      </c>
      <c r="AH231" s="86" t="s">
        <v>713</v>
      </c>
      <c r="AI231" s="87" t="s">
        <v>979</v>
      </c>
      <c r="AJ231" s="91" t="s">
        <v>797</v>
      </c>
      <c r="AK231" s="175">
        <v>14000</v>
      </c>
      <c r="AL231" s="65" t="s">
        <v>780</v>
      </c>
      <c r="AM231" s="86" t="s">
        <v>713</v>
      </c>
      <c r="AN231" s="86" t="s">
        <v>713</v>
      </c>
    </row>
    <row r="232" spans="1:40" ht="15.75" customHeight="1">
      <c r="A232" s="32" t="s">
        <v>442</v>
      </c>
      <c r="B232" s="195" t="s">
        <v>458</v>
      </c>
      <c r="C232" s="131">
        <v>1</v>
      </c>
      <c r="D232" s="137">
        <v>36.06</v>
      </c>
      <c r="E232" s="133">
        <v>500</v>
      </c>
      <c r="F232" s="133">
        <f t="shared" si="7"/>
        <v>18030</v>
      </c>
      <c r="G232" s="145"/>
      <c r="H232" s="155">
        <f t="shared" si="8"/>
        <v>18030</v>
      </c>
      <c r="I232" s="149"/>
      <c r="J232" s="93" t="s">
        <v>714</v>
      </c>
      <c r="K232" s="93" t="s">
        <v>715</v>
      </c>
      <c r="L232" s="93" t="s">
        <v>716</v>
      </c>
      <c r="M232" s="80">
        <v>2</v>
      </c>
      <c r="N232" s="80"/>
      <c r="O232" s="80">
        <v>1905</v>
      </c>
      <c r="P232" s="80"/>
      <c r="Q232" s="80"/>
      <c r="R232" s="80"/>
      <c r="S232" s="80"/>
      <c r="T232" s="80"/>
      <c r="U232" s="86" t="s">
        <v>713</v>
      </c>
      <c r="V232" s="80"/>
      <c r="W232" s="80" t="s">
        <v>871</v>
      </c>
      <c r="X232" s="80" t="s">
        <v>762</v>
      </c>
      <c r="Y232" s="80" t="s">
        <v>713</v>
      </c>
      <c r="Z232" s="80"/>
      <c r="AA232" s="86" t="s">
        <v>713</v>
      </c>
      <c r="AB232" s="80"/>
      <c r="AC232" s="86" t="s">
        <v>713</v>
      </c>
      <c r="AD232" s="86" t="s">
        <v>713</v>
      </c>
      <c r="AE232" s="86" t="s">
        <v>713</v>
      </c>
      <c r="AF232" s="81">
        <v>2</v>
      </c>
      <c r="AG232" s="81"/>
      <c r="AH232" s="86" t="s">
        <v>713</v>
      </c>
      <c r="AI232" s="87" t="s">
        <v>979</v>
      </c>
      <c r="AJ232" s="91"/>
      <c r="AK232" s="175"/>
      <c r="AL232" s="65" t="s">
        <v>780</v>
      </c>
      <c r="AM232" s="86" t="s">
        <v>713</v>
      </c>
      <c r="AN232" s="86" t="s">
        <v>713</v>
      </c>
    </row>
    <row r="233" spans="1:40" ht="15.75" customHeight="1">
      <c r="A233" s="32" t="s">
        <v>444</v>
      </c>
      <c r="B233" s="192" t="s">
        <v>461</v>
      </c>
      <c r="C233" s="131">
        <v>1</v>
      </c>
      <c r="D233" s="137">
        <v>76.53</v>
      </c>
      <c r="E233" s="133">
        <v>500</v>
      </c>
      <c r="F233" s="133">
        <f t="shared" si="7"/>
        <v>38265</v>
      </c>
      <c r="G233" s="145"/>
      <c r="H233" s="155">
        <f t="shared" si="8"/>
        <v>38265</v>
      </c>
      <c r="I233" s="149">
        <v>1</v>
      </c>
      <c r="J233" s="93" t="s">
        <v>714</v>
      </c>
      <c r="K233" s="93" t="s">
        <v>715</v>
      </c>
      <c r="L233" s="93" t="s">
        <v>716</v>
      </c>
      <c r="M233" s="80">
        <v>2</v>
      </c>
      <c r="N233" s="80">
        <v>1895</v>
      </c>
      <c r="O233" s="80"/>
      <c r="P233" s="80"/>
      <c r="Q233" s="80"/>
      <c r="R233" s="80"/>
      <c r="S233" s="80"/>
      <c r="T233" s="80"/>
      <c r="U233" s="86" t="s">
        <v>713</v>
      </c>
      <c r="V233" s="80" t="s">
        <v>713</v>
      </c>
      <c r="W233" s="80" t="s">
        <v>772</v>
      </c>
      <c r="X233" s="80" t="s">
        <v>762</v>
      </c>
      <c r="Y233" s="80" t="s">
        <v>713</v>
      </c>
      <c r="Z233" s="80" t="s">
        <v>790</v>
      </c>
      <c r="AA233" s="86" t="s">
        <v>713</v>
      </c>
      <c r="AB233" s="80" t="s">
        <v>762</v>
      </c>
      <c r="AC233" s="86" t="s">
        <v>713</v>
      </c>
      <c r="AD233" s="86" t="s">
        <v>713</v>
      </c>
      <c r="AE233" s="86" t="s">
        <v>713</v>
      </c>
      <c r="AF233" s="81">
        <v>2</v>
      </c>
      <c r="AG233" s="81"/>
      <c r="AH233" s="86" t="s">
        <v>713</v>
      </c>
      <c r="AI233" s="87" t="s">
        <v>979</v>
      </c>
      <c r="AJ233" s="91"/>
      <c r="AK233" s="175"/>
      <c r="AL233" s="65" t="s">
        <v>780</v>
      </c>
      <c r="AM233" s="86" t="s">
        <v>713</v>
      </c>
      <c r="AN233" s="86" t="s">
        <v>713</v>
      </c>
    </row>
    <row r="234" spans="1:40" ht="15.75" customHeight="1">
      <c r="A234" s="32" t="s">
        <v>446</v>
      </c>
      <c r="B234" s="192" t="s">
        <v>463</v>
      </c>
      <c r="C234" s="140">
        <v>1</v>
      </c>
      <c r="D234" s="137">
        <v>284.89</v>
      </c>
      <c r="E234" s="133">
        <v>500</v>
      </c>
      <c r="F234" s="133">
        <f t="shared" si="7"/>
        <v>142445</v>
      </c>
      <c r="G234" s="145"/>
      <c r="H234" s="155">
        <f t="shared" si="8"/>
        <v>142445</v>
      </c>
      <c r="I234" s="149">
        <v>3</v>
      </c>
      <c r="J234" s="93" t="s">
        <v>714</v>
      </c>
      <c r="K234" s="93" t="s">
        <v>715</v>
      </c>
      <c r="L234" s="93" t="s">
        <v>723</v>
      </c>
      <c r="M234" s="80">
        <v>1</v>
      </c>
      <c r="N234" s="80">
        <v>1900</v>
      </c>
      <c r="O234" s="80"/>
      <c r="P234" s="80"/>
      <c r="Q234" s="80"/>
      <c r="R234" s="80"/>
      <c r="S234" s="80"/>
      <c r="T234" s="80"/>
      <c r="U234" s="86" t="s">
        <v>713</v>
      </c>
      <c r="V234" s="80" t="s">
        <v>762</v>
      </c>
      <c r="W234" s="80" t="s">
        <v>772</v>
      </c>
      <c r="X234" s="80" t="s">
        <v>762</v>
      </c>
      <c r="Y234" s="80" t="s">
        <v>713</v>
      </c>
      <c r="Z234" s="80" t="s">
        <v>790</v>
      </c>
      <c r="AA234" s="86" t="s">
        <v>713</v>
      </c>
      <c r="AB234" s="80" t="s">
        <v>762</v>
      </c>
      <c r="AC234" s="86" t="s">
        <v>713</v>
      </c>
      <c r="AD234" s="86" t="s">
        <v>713</v>
      </c>
      <c r="AE234" s="86" t="s">
        <v>713</v>
      </c>
      <c r="AF234" s="81">
        <v>6</v>
      </c>
      <c r="AG234" s="81"/>
      <c r="AH234" s="86" t="s">
        <v>713</v>
      </c>
      <c r="AI234" s="87" t="s">
        <v>979</v>
      </c>
      <c r="AJ234" s="91" t="s">
        <v>797</v>
      </c>
      <c r="AK234" s="175">
        <v>27800</v>
      </c>
      <c r="AL234" s="65" t="s">
        <v>780</v>
      </c>
      <c r="AM234" s="86" t="s">
        <v>713</v>
      </c>
      <c r="AN234" s="86" t="s">
        <v>713</v>
      </c>
    </row>
    <row r="235" spans="1:40" ht="15.75" customHeight="1">
      <c r="A235" s="32" t="s">
        <v>448</v>
      </c>
      <c r="B235" s="192" t="s">
        <v>463</v>
      </c>
      <c r="C235" s="140">
        <v>1</v>
      </c>
      <c r="D235" s="137">
        <v>144.86</v>
      </c>
      <c r="E235" s="133">
        <v>500</v>
      </c>
      <c r="F235" s="133">
        <f t="shared" si="7"/>
        <v>72430</v>
      </c>
      <c r="G235" s="145"/>
      <c r="H235" s="155">
        <f t="shared" si="8"/>
        <v>72430</v>
      </c>
      <c r="I235" s="149">
        <v>2</v>
      </c>
      <c r="J235" s="93" t="s">
        <v>714</v>
      </c>
      <c r="K235" s="93" t="s">
        <v>715</v>
      </c>
      <c r="L235" s="93" t="s">
        <v>716</v>
      </c>
      <c r="M235" s="80">
        <v>2</v>
      </c>
      <c r="N235" s="80">
        <v>1900</v>
      </c>
      <c r="O235" s="80"/>
      <c r="P235" s="80"/>
      <c r="Q235" s="80"/>
      <c r="R235" s="80"/>
      <c r="S235" s="80"/>
      <c r="T235" s="80"/>
      <c r="U235" s="86" t="s">
        <v>713</v>
      </c>
      <c r="V235" s="80" t="s">
        <v>762</v>
      </c>
      <c r="W235" s="80" t="s">
        <v>772</v>
      </c>
      <c r="X235" s="80" t="s">
        <v>762</v>
      </c>
      <c r="Y235" s="80" t="s">
        <v>713</v>
      </c>
      <c r="Z235" s="80" t="s">
        <v>790</v>
      </c>
      <c r="AA235" s="86" t="s">
        <v>713</v>
      </c>
      <c r="AB235" s="80" t="s">
        <v>762</v>
      </c>
      <c r="AC235" s="86" t="s">
        <v>713</v>
      </c>
      <c r="AD235" s="86" t="s">
        <v>713</v>
      </c>
      <c r="AE235" s="86" t="s">
        <v>713</v>
      </c>
      <c r="AF235" s="81">
        <v>1</v>
      </c>
      <c r="AG235" s="81"/>
      <c r="AH235" s="86" t="s">
        <v>713</v>
      </c>
      <c r="AI235" s="87" t="s">
        <v>979</v>
      </c>
      <c r="AJ235" s="91"/>
      <c r="AK235" s="175"/>
      <c r="AL235" s="65" t="s">
        <v>780</v>
      </c>
      <c r="AM235" s="86" t="s">
        <v>713</v>
      </c>
      <c r="AN235" s="86" t="s">
        <v>713</v>
      </c>
    </row>
    <row r="236" spans="1:40" ht="15.75" customHeight="1">
      <c r="A236" s="32" t="s">
        <v>450</v>
      </c>
      <c r="B236" s="192" t="s">
        <v>463</v>
      </c>
      <c r="C236" s="140">
        <v>1</v>
      </c>
      <c r="D236" s="137">
        <v>34.44</v>
      </c>
      <c r="E236" s="133">
        <v>500</v>
      </c>
      <c r="F236" s="133">
        <f t="shared" si="7"/>
        <v>17220</v>
      </c>
      <c r="G236" s="145"/>
      <c r="H236" s="155">
        <f t="shared" si="8"/>
        <v>17220</v>
      </c>
      <c r="I236" s="149">
        <v>1</v>
      </c>
      <c r="J236" s="93" t="s">
        <v>714</v>
      </c>
      <c r="K236" s="93" t="s">
        <v>715</v>
      </c>
      <c r="L236" s="93" t="s">
        <v>716</v>
      </c>
      <c r="M236" s="80">
        <v>2</v>
      </c>
      <c r="N236" s="80">
        <v>1900</v>
      </c>
      <c r="O236" s="80"/>
      <c r="P236" s="80"/>
      <c r="Q236" s="80"/>
      <c r="R236" s="80"/>
      <c r="S236" s="80"/>
      <c r="T236" s="80"/>
      <c r="U236" s="86" t="s">
        <v>713</v>
      </c>
      <c r="V236" s="80" t="s">
        <v>713</v>
      </c>
      <c r="W236" s="80" t="s">
        <v>772</v>
      </c>
      <c r="X236" s="80" t="s">
        <v>762</v>
      </c>
      <c r="Y236" s="80" t="s">
        <v>713</v>
      </c>
      <c r="Z236" s="80" t="s">
        <v>790</v>
      </c>
      <c r="AA236" s="86" t="s">
        <v>713</v>
      </c>
      <c r="AB236" s="80" t="s">
        <v>762</v>
      </c>
      <c r="AC236" s="86" t="s">
        <v>713</v>
      </c>
      <c r="AD236" s="86" t="s">
        <v>713</v>
      </c>
      <c r="AE236" s="86" t="s">
        <v>713</v>
      </c>
      <c r="AF236" s="81">
        <v>4</v>
      </c>
      <c r="AG236" s="81"/>
      <c r="AH236" s="86" t="s">
        <v>713</v>
      </c>
      <c r="AI236" s="87" t="s">
        <v>979</v>
      </c>
      <c r="AJ236" s="91"/>
      <c r="AK236" s="175"/>
      <c r="AL236" s="65" t="s">
        <v>780</v>
      </c>
      <c r="AM236" s="86" t="s">
        <v>713</v>
      </c>
      <c r="AN236" s="86" t="s">
        <v>713</v>
      </c>
    </row>
    <row r="237" spans="1:40" ht="15.75" customHeight="1">
      <c r="A237" s="32" t="s">
        <v>452</v>
      </c>
      <c r="B237" s="193" t="s">
        <v>991</v>
      </c>
      <c r="C237" s="140">
        <v>1</v>
      </c>
      <c r="D237" s="137">
        <v>29.76</v>
      </c>
      <c r="E237" s="133"/>
      <c r="F237" s="133"/>
      <c r="G237" s="145">
        <v>23939.35</v>
      </c>
      <c r="H237" s="155">
        <f t="shared" si="8"/>
        <v>-23939.35</v>
      </c>
      <c r="I237" s="152">
        <v>1</v>
      </c>
      <c r="J237" s="92" t="s">
        <v>714</v>
      </c>
      <c r="K237" s="92" t="s">
        <v>715</v>
      </c>
      <c r="L237" s="92" t="s">
        <v>716</v>
      </c>
      <c r="M237" s="65">
        <v>2</v>
      </c>
      <c r="N237" s="65">
        <v>1873</v>
      </c>
      <c r="O237" s="65"/>
      <c r="P237" s="65"/>
      <c r="Q237" s="65"/>
      <c r="R237" s="65"/>
      <c r="S237" s="65"/>
      <c r="T237" s="65"/>
      <c r="U237" s="65" t="s">
        <v>713</v>
      </c>
      <c r="V237" s="65" t="s">
        <v>713</v>
      </c>
      <c r="W237" s="65" t="s">
        <v>784</v>
      </c>
      <c r="X237" s="65"/>
      <c r="Y237" s="65" t="s">
        <v>713</v>
      </c>
      <c r="Z237" s="65" t="s">
        <v>784</v>
      </c>
      <c r="AA237" s="65" t="s">
        <v>713</v>
      </c>
      <c r="AB237" s="65"/>
      <c r="AC237" s="65" t="s">
        <v>713</v>
      </c>
      <c r="AD237" s="65" t="s">
        <v>713</v>
      </c>
      <c r="AE237" s="65" t="s">
        <v>713</v>
      </c>
      <c r="AF237" s="81">
        <v>1</v>
      </c>
      <c r="AG237" s="81"/>
      <c r="AH237" s="65" t="s">
        <v>713</v>
      </c>
      <c r="AI237" s="89" t="s">
        <v>979</v>
      </c>
      <c r="AJ237" s="91" t="s">
        <v>797</v>
      </c>
      <c r="AK237" s="175">
        <v>4500</v>
      </c>
      <c r="AL237" s="65"/>
      <c r="AM237" s="65" t="s">
        <v>713</v>
      </c>
      <c r="AN237" s="65" t="s">
        <v>713</v>
      </c>
    </row>
    <row r="238" spans="1:40" ht="15.75" customHeight="1">
      <c r="A238" s="32" t="s">
        <v>453</v>
      </c>
      <c r="B238" s="192" t="s">
        <v>468</v>
      </c>
      <c r="C238" s="131">
        <v>1</v>
      </c>
      <c r="D238" s="137">
        <v>48.81</v>
      </c>
      <c r="E238" s="133">
        <v>500</v>
      </c>
      <c r="F238" s="133">
        <f t="shared" si="7"/>
        <v>24405</v>
      </c>
      <c r="G238" s="145"/>
      <c r="H238" s="155">
        <f t="shared" si="8"/>
        <v>24405</v>
      </c>
      <c r="I238" s="149">
        <v>1</v>
      </c>
      <c r="J238" s="93" t="s">
        <v>714</v>
      </c>
      <c r="K238" s="93" t="s">
        <v>715</v>
      </c>
      <c r="L238" s="93" t="s">
        <v>716</v>
      </c>
      <c r="M238" s="80">
        <v>2</v>
      </c>
      <c r="N238" s="80">
        <v>1900</v>
      </c>
      <c r="O238" s="80"/>
      <c r="P238" s="80"/>
      <c r="Q238" s="80"/>
      <c r="R238" s="80"/>
      <c r="S238" s="80"/>
      <c r="T238" s="80"/>
      <c r="U238" s="86" t="s">
        <v>713</v>
      </c>
      <c r="V238" s="80" t="s">
        <v>713</v>
      </c>
      <c r="W238" s="80" t="s">
        <v>772</v>
      </c>
      <c r="X238" s="80" t="s">
        <v>762</v>
      </c>
      <c r="Y238" s="80" t="s">
        <v>713</v>
      </c>
      <c r="Z238" s="80" t="s">
        <v>856</v>
      </c>
      <c r="AA238" s="86" t="s">
        <v>713</v>
      </c>
      <c r="AB238" s="80" t="s">
        <v>762</v>
      </c>
      <c r="AC238" s="86" t="s">
        <v>713</v>
      </c>
      <c r="AD238" s="86" t="s">
        <v>713</v>
      </c>
      <c r="AE238" s="86" t="s">
        <v>713</v>
      </c>
      <c r="AF238" s="81">
        <v>1</v>
      </c>
      <c r="AG238" s="81"/>
      <c r="AH238" s="86" t="s">
        <v>713</v>
      </c>
      <c r="AI238" s="87" t="s">
        <v>979</v>
      </c>
      <c r="AJ238" s="91"/>
      <c r="AK238" s="175"/>
      <c r="AL238" s="65" t="s">
        <v>780</v>
      </c>
      <c r="AM238" s="86" t="s">
        <v>713</v>
      </c>
      <c r="AN238" s="86" t="s">
        <v>713</v>
      </c>
    </row>
    <row r="239" spans="1:40" ht="15.75" customHeight="1">
      <c r="A239" s="32" t="s">
        <v>454</v>
      </c>
      <c r="B239" s="193" t="s">
        <v>470</v>
      </c>
      <c r="C239" s="140">
        <v>1</v>
      </c>
      <c r="D239" s="137">
        <v>116.06</v>
      </c>
      <c r="E239" s="133">
        <v>500</v>
      </c>
      <c r="F239" s="133">
        <f t="shared" si="7"/>
        <v>58030</v>
      </c>
      <c r="G239" s="145"/>
      <c r="H239" s="155">
        <f t="shared" si="8"/>
        <v>58030</v>
      </c>
      <c r="I239" s="149">
        <v>2</v>
      </c>
      <c r="J239" s="93" t="s">
        <v>714</v>
      </c>
      <c r="K239" s="93" t="s">
        <v>715</v>
      </c>
      <c r="L239" s="93" t="s">
        <v>723</v>
      </c>
      <c r="M239" s="80">
        <v>1</v>
      </c>
      <c r="N239" s="80">
        <v>1820</v>
      </c>
      <c r="O239" s="80"/>
      <c r="P239" s="80"/>
      <c r="Q239" s="80"/>
      <c r="R239" s="80"/>
      <c r="S239" s="80"/>
      <c r="T239" s="80"/>
      <c r="U239" s="86" t="s">
        <v>713</v>
      </c>
      <c r="V239" s="80" t="s">
        <v>713</v>
      </c>
      <c r="W239" s="80" t="s">
        <v>772</v>
      </c>
      <c r="X239" s="80" t="s">
        <v>762</v>
      </c>
      <c r="Y239" s="80" t="s">
        <v>713</v>
      </c>
      <c r="Z239" s="80" t="s">
        <v>790</v>
      </c>
      <c r="AA239" s="86" t="s">
        <v>713</v>
      </c>
      <c r="AB239" s="80" t="s">
        <v>713</v>
      </c>
      <c r="AC239" s="86" t="s">
        <v>713</v>
      </c>
      <c r="AD239" s="86" t="s">
        <v>713</v>
      </c>
      <c r="AE239" s="86" t="s">
        <v>713</v>
      </c>
      <c r="AF239" s="81">
        <v>4</v>
      </c>
      <c r="AG239" s="81"/>
      <c r="AH239" s="86" t="s">
        <v>713</v>
      </c>
      <c r="AI239" s="87" t="s">
        <v>979</v>
      </c>
      <c r="AJ239" s="91" t="s">
        <v>951</v>
      </c>
      <c r="AK239" s="175">
        <f>9900+23000</f>
        <v>32900</v>
      </c>
      <c r="AL239" s="65" t="s">
        <v>780</v>
      </c>
      <c r="AM239" s="86" t="s">
        <v>713</v>
      </c>
      <c r="AN239" s="86" t="s">
        <v>713</v>
      </c>
    </row>
    <row r="240" spans="1:40" ht="15.75" customHeight="1">
      <c r="A240" s="32" t="s">
        <v>456</v>
      </c>
      <c r="B240" s="192" t="s">
        <v>472</v>
      </c>
      <c r="C240" s="140">
        <v>1</v>
      </c>
      <c r="D240" s="137">
        <v>81.15</v>
      </c>
      <c r="E240" s="133">
        <v>500</v>
      </c>
      <c r="F240" s="133">
        <f t="shared" si="7"/>
        <v>40575</v>
      </c>
      <c r="G240" s="145"/>
      <c r="H240" s="155">
        <f t="shared" si="8"/>
        <v>40575</v>
      </c>
      <c r="I240" s="149">
        <v>1</v>
      </c>
      <c r="J240" s="93" t="s">
        <v>714</v>
      </c>
      <c r="K240" s="93" t="s">
        <v>715</v>
      </c>
      <c r="L240" s="93" t="s">
        <v>716</v>
      </c>
      <c r="M240" s="80">
        <v>2</v>
      </c>
      <c r="N240" s="80">
        <v>1820</v>
      </c>
      <c r="O240" s="80"/>
      <c r="P240" s="80"/>
      <c r="Q240" s="80"/>
      <c r="R240" s="80"/>
      <c r="S240" s="80"/>
      <c r="T240" s="80"/>
      <c r="U240" s="86" t="s">
        <v>713</v>
      </c>
      <c r="V240" s="80" t="s">
        <v>713</v>
      </c>
      <c r="W240" s="80" t="s">
        <v>772</v>
      </c>
      <c r="X240" s="80" t="s">
        <v>762</v>
      </c>
      <c r="Y240" s="80" t="s">
        <v>713</v>
      </c>
      <c r="Z240" s="80" t="s">
        <v>790</v>
      </c>
      <c r="AA240" s="86" t="s">
        <v>713</v>
      </c>
      <c r="AB240" s="80" t="s">
        <v>713</v>
      </c>
      <c r="AC240" s="86" t="s">
        <v>713</v>
      </c>
      <c r="AD240" s="86" t="s">
        <v>713</v>
      </c>
      <c r="AE240" s="86" t="s">
        <v>713</v>
      </c>
      <c r="AF240" s="81">
        <v>3</v>
      </c>
      <c r="AG240" s="81"/>
      <c r="AH240" s="86" t="s">
        <v>713</v>
      </c>
      <c r="AI240" s="87" t="s">
        <v>979</v>
      </c>
      <c r="AJ240" s="91"/>
      <c r="AK240" s="175"/>
      <c r="AL240" s="65" t="s">
        <v>779</v>
      </c>
      <c r="AM240" s="86" t="s">
        <v>713</v>
      </c>
      <c r="AN240" s="86" t="s">
        <v>713</v>
      </c>
    </row>
    <row r="241" spans="1:40" ht="15.75" customHeight="1">
      <c r="A241" s="32" t="s">
        <v>1014</v>
      </c>
      <c r="B241" s="192" t="s">
        <v>474</v>
      </c>
      <c r="C241" s="131">
        <v>1</v>
      </c>
      <c r="D241" s="137">
        <v>214.33</v>
      </c>
      <c r="E241" s="133">
        <v>500</v>
      </c>
      <c r="F241" s="133">
        <f t="shared" si="7"/>
        <v>107165</v>
      </c>
      <c r="G241" s="145"/>
      <c r="H241" s="155">
        <f t="shared" si="8"/>
        <v>107165</v>
      </c>
      <c r="I241" s="149">
        <v>2</v>
      </c>
      <c r="J241" s="93" t="s">
        <v>714</v>
      </c>
      <c r="K241" s="93" t="s">
        <v>715</v>
      </c>
      <c r="L241" s="93" t="s">
        <v>716</v>
      </c>
      <c r="M241" s="80">
        <v>2</v>
      </c>
      <c r="N241" s="80">
        <v>1870</v>
      </c>
      <c r="O241" s="80"/>
      <c r="P241" s="80"/>
      <c r="Q241" s="80"/>
      <c r="R241" s="80"/>
      <c r="S241" s="80"/>
      <c r="T241" s="80"/>
      <c r="U241" s="86" t="s">
        <v>713</v>
      </c>
      <c r="V241" s="80"/>
      <c r="W241" s="80" t="s">
        <v>772</v>
      </c>
      <c r="X241" s="80" t="s">
        <v>762</v>
      </c>
      <c r="Y241" s="80" t="s">
        <v>713</v>
      </c>
      <c r="Z241" s="80" t="s">
        <v>790</v>
      </c>
      <c r="AA241" s="86" t="s">
        <v>713</v>
      </c>
      <c r="AB241" s="80" t="s">
        <v>762</v>
      </c>
      <c r="AC241" s="86" t="s">
        <v>713</v>
      </c>
      <c r="AD241" s="86" t="s">
        <v>713</v>
      </c>
      <c r="AE241" s="86" t="s">
        <v>713</v>
      </c>
      <c r="AF241" s="81">
        <v>3</v>
      </c>
      <c r="AG241" s="81">
        <v>1</v>
      </c>
      <c r="AH241" s="86" t="s">
        <v>713</v>
      </c>
      <c r="AI241" s="87" t="s">
        <v>979</v>
      </c>
      <c r="AJ241" s="91" t="s">
        <v>952</v>
      </c>
      <c r="AK241" s="175">
        <v>25700</v>
      </c>
      <c r="AL241" s="65" t="s">
        <v>780</v>
      </c>
      <c r="AM241" s="86" t="s">
        <v>713</v>
      </c>
      <c r="AN241" s="86" t="s">
        <v>713</v>
      </c>
    </row>
    <row r="242" spans="1:40" ht="15.75" customHeight="1">
      <c r="A242" s="32" t="s">
        <v>1015</v>
      </c>
      <c r="B242" s="192" t="s">
        <v>476</v>
      </c>
      <c r="C242" s="131">
        <v>1</v>
      </c>
      <c r="D242" s="137">
        <v>46.81</v>
      </c>
      <c r="E242" s="133">
        <v>500</v>
      </c>
      <c r="F242" s="133">
        <f t="shared" si="7"/>
        <v>23405</v>
      </c>
      <c r="G242" s="145"/>
      <c r="H242" s="155">
        <f t="shared" si="8"/>
        <v>23405</v>
      </c>
      <c r="I242" s="149">
        <v>1</v>
      </c>
      <c r="J242" s="93" t="s">
        <v>714</v>
      </c>
      <c r="K242" s="93" t="s">
        <v>715</v>
      </c>
      <c r="L242" s="93" t="s">
        <v>716</v>
      </c>
      <c r="M242" s="80">
        <v>2</v>
      </c>
      <c r="N242" s="80"/>
      <c r="O242" s="80">
        <v>1938</v>
      </c>
      <c r="P242" s="80"/>
      <c r="Q242" s="80"/>
      <c r="R242" s="80"/>
      <c r="S242" s="80"/>
      <c r="T242" s="80"/>
      <c r="U242" s="86" t="s">
        <v>713</v>
      </c>
      <c r="V242" s="96" t="s">
        <v>713</v>
      </c>
      <c r="W242" s="97">
        <v>40192</v>
      </c>
      <c r="X242" s="96" t="s">
        <v>978</v>
      </c>
      <c r="Y242" s="96" t="s">
        <v>972</v>
      </c>
      <c r="Z242" s="96" t="s">
        <v>978</v>
      </c>
      <c r="AA242" s="86" t="s">
        <v>713</v>
      </c>
      <c r="AB242" s="96" t="s">
        <v>713</v>
      </c>
      <c r="AC242" s="86" t="s">
        <v>713</v>
      </c>
      <c r="AD242" s="86" t="s">
        <v>713</v>
      </c>
      <c r="AE242" s="86" t="s">
        <v>713</v>
      </c>
      <c r="AF242" s="81">
        <v>1</v>
      </c>
      <c r="AG242" s="81"/>
      <c r="AH242" s="86" t="s">
        <v>713</v>
      </c>
      <c r="AI242" s="87" t="s">
        <v>979</v>
      </c>
      <c r="AJ242" s="91"/>
      <c r="AK242" s="175"/>
      <c r="AL242" s="65" t="s">
        <v>780</v>
      </c>
      <c r="AM242" s="86" t="s">
        <v>713</v>
      </c>
      <c r="AN242" s="86" t="s">
        <v>713</v>
      </c>
    </row>
    <row r="243" spans="1:40" ht="15.75" customHeight="1">
      <c r="A243" s="32" t="s">
        <v>1016</v>
      </c>
      <c r="B243" s="192" t="s">
        <v>478</v>
      </c>
      <c r="C243" s="131">
        <v>1</v>
      </c>
      <c r="D243" s="137">
        <v>45.79</v>
      </c>
      <c r="E243" s="133">
        <v>500</v>
      </c>
      <c r="F243" s="133">
        <f t="shared" si="7"/>
        <v>22895</v>
      </c>
      <c r="G243" s="145"/>
      <c r="H243" s="155">
        <f t="shared" si="8"/>
        <v>22895</v>
      </c>
      <c r="I243" s="149">
        <v>2</v>
      </c>
      <c r="J243" s="93" t="s">
        <v>714</v>
      </c>
      <c r="K243" s="93" t="s">
        <v>715</v>
      </c>
      <c r="L243" s="93" t="s">
        <v>734</v>
      </c>
      <c r="M243" s="80">
        <v>1</v>
      </c>
      <c r="N243" s="80"/>
      <c r="O243" s="80">
        <v>1930</v>
      </c>
      <c r="P243" s="80"/>
      <c r="Q243" s="80"/>
      <c r="R243" s="80"/>
      <c r="S243" s="80"/>
      <c r="T243" s="80"/>
      <c r="U243" s="86" t="s">
        <v>713</v>
      </c>
      <c r="V243" s="96" t="s">
        <v>713</v>
      </c>
      <c r="W243" s="97">
        <v>40192</v>
      </c>
      <c r="X243" s="96" t="s">
        <v>969</v>
      </c>
      <c r="Y243" s="96" t="s">
        <v>966</v>
      </c>
      <c r="Z243" s="96" t="s">
        <v>966</v>
      </c>
      <c r="AA243" s="86" t="s">
        <v>713</v>
      </c>
      <c r="AB243" s="96" t="s">
        <v>713</v>
      </c>
      <c r="AC243" s="86" t="s">
        <v>713</v>
      </c>
      <c r="AD243" s="86" t="s">
        <v>713</v>
      </c>
      <c r="AE243" s="86" t="s">
        <v>713</v>
      </c>
      <c r="AF243" s="81">
        <v>1</v>
      </c>
      <c r="AG243" s="81"/>
      <c r="AH243" s="86" t="s">
        <v>713</v>
      </c>
      <c r="AI243" s="87" t="s">
        <v>979</v>
      </c>
      <c r="AJ243" s="91"/>
      <c r="AK243" s="175"/>
      <c r="AL243" s="65" t="s">
        <v>780</v>
      </c>
      <c r="AM243" s="86" t="s">
        <v>713</v>
      </c>
      <c r="AN243" s="86" t="s">
        <v>713</v>
      </c>
    </row>
    <row r="244" spans="1:40" ht="15.75" customHeight="1">
      <c r="A244" s="32" t="s">
        <v>459</v>
      </c>
      <c r="B244" s="192" t="s">
        <v>480</v>
      </c>
      <c r="C244" s="131">
        <v>1</v>
      </c>
      <c r="D244" s="137">
        <v>187.08</v>
      </c>
      <c r="E244" s="133">
        <v>500</v>
      </c>
      <c r="F244" s="133">
        <f t="shared" si="7"/>
        <v>93540</v>
      </c>
      <c r="G244" s="145"/>
      <c r="H244" s="155">
        <f t="shared" si="8"/>
        <v>93540</v>
      </c>
      <c r="I244" s="149">
        <v>2</v>
      </c>
      <c r="J244" s="93" t="s">
        <v>714</v>
      </c>
      <c r="K244" s="93" t="s">
        <v>715</v>
      </c>
      <c r="L244" s="93" t="s">
        <v>716</v>
      </c>
      <c r="M244" s="80">
        <v>2</v>
      </c>
      <c r="N244" s="80"/>
      <c r="O244" s="80">
        <v>1910</v>
      </c>
      <c r="P244" s="80"/>
      <c r="Q244" s="80"/>
      <c r="R244" s="80"/>
      <c r="S244" s="80"/>
      <c r="T244" s="80"/>
      <c r="U244" s="86" t="s">
        <v>713</v>
      </c>
      <c r="V244" s="96" t="s">
        <v>713</v>
      </c>
      <c r="W244" s="97">
        <v>40165</v>
      </c>
      <c r="X244" s="96" t="s">
        <v>969</v>
      </c>
      <c r="Y244" s="96" t="s">
        <v>966</v>
      </c>
      <c r="Z244" s="96" t="s">
        <v>969</v>
      </c>
      <c r="AA244" s="86" t="s">
        <v>713</v>
      </c>
      <c r="AB244" s="96" t="s">
        <v>996</v>
      </c>
      <c r="AC244" s="86" t="s">
        <v>713</v>
      </c>
      <c r="AD244" s="86" t="s">
        <v>713</v>
      </c>
      <c r="AE244" s="86" t="s">
        <v>713</v>
      </c>
      <c r="AF244" s="81">
        <v>4</v>
      </c>
      <c r="AG244" s="81"/>
      <c r="AH244" s="86" t="s">
        <v>713</v>
      </c>
      <c r="AI244" s="87" t="s">
        <v>979</v>
      </c>
      <c r="AJ244" s="91" t="s">
        <v>953</v>
      </c>
      <c r="AK244" s="175">
        <f>17500+25700</f>
        <v>43200</v>
      </c>
      <c r="AL244" s="65" t="s">
        <v>779</v>
      </c>
      <c r="AM244" s="86" t="s">
        <v>713</v>
      </c>
      <c r="AN244" s="86" t="s">
        <v>713</v>
      </c>
    </row>
    <row r="245" spans="1:40" ht="15.75" customHeight="1">
      <c r="A245" s="32" t="s">
        <v>1017</v>
      </c>
      <c r="B245" s="192" t="s">
        <v>482</v>
      </c>
      <c r="C245" s="131">
        <v>1</v>
      </c>
      <c r="D245" s="137">
        <v>284.74</v>
      </c>
      <c r="E245" s="133">
        <v>500</v>
      </c>
      <c r="F245" s="133">
        <f t="shared" si="7"/>
        <v>142370</v>
      </c>
      <c r="G245" s="145"/>
      <c r="H245" s="155">
        <f t="shared" si="8"/>
        <v>142370</v>
      </c>
      <c r="I245" s="149">
        <v>2</v>
      </c>
      <c r="J245" s="93" t="s">
        <v>714</v>
      </c>
      <c r="K245" s="93" t="s">
        <v>715</v>
      </c>
      <c r="L245" s="93" t="s">
        <v>716</v>
      </c>
      <c r="M245" s="80">
        <v>2</v>
      </c>
      <c r="N245" s="80">
        <v>1890</v>
      </c>
      <c r="O245" s="80"/>
      <c r="P245" s="80"/>
      <c r="Q245" s="80"/>
      <c r="R245" s="80"/>
      <c r="S245" s="80"/>
      <c r="T245" s="80"/>
      <c r="U245" s="86" t="s">
        <v>713</v>
      </c>
      <c r="V245" s="80" t="s">
        <v>713</v>
      </c>
      <c r="W245" s="80" t="s">
        <v>767</v>
      </c>
      <c r="X245" s="80" t="s">
        <v>762</v>
      </c>
      <c r="Y245" s="80" t="s">
        <v>713</v>
      </c>
      <c r="Z245" s="80" t="s">
        <v>856</v>
      </c>
      <c r="AA245" s="80" t="s">
        <v>713</v>
      </c>
      <c r="AB245" s="80" t="s">
        <v>762</v>
      </c>
      <c r="AC245" s="86" t="s">
        <v>713</v>
      </c>
      <c r="AD245" s="86" t="s">
        <v>713</v>
      </c>
      <c r="AE245" s="86" t="s">
        <v>713</v>
      </c>
      <c r="AF245" s="81">
        <v>2</v>
      </c>
      <c r="AG245" s="81">
        <v>1</v>
      </c>
      <c r="AH245" s="86" t="s">
        <v>713</v>
      </c>
      <c r="AI245" s="87" t="s">
        <v>979</v>
      </c>
      <c r="AJ245" s="91" t="s">
        <v>797</v>
      </c>
      <c r="AK245" s="175">
        <f>11700+6300</f>
        <v>18000</v>
      </c>
      <c r="AL245" s="65" t="s">
        <v>779</v>
      </c>
      <c r="AM245" s="86" t="s">
        <v>713</v>
      </c>
      <c r="AN245" s="86" t="s">
        <v>713</v>
      </c>
    </row>
    <row r="246" spans="1:40" ht="15.75" customHeight="1">
      <c r="A246" s="32" t="s">
        <v>460</v>
      </c>
      <c r="B246" s="192" t="s">
        <v>484</v>
      </c>
      <c r="C246" s="131">
        <v>1</v>
      </c>
      <c r="D246" s="137">
        <v>91.76</v>
      </c>
      <c r="E246" s="133">
        <v>500</v>
      </c>
      <c r="F246" s="133">
        <f t="shared" si="7"/>
        <v>45880</v>
      </c>
      <c r="G246" s="145"/>
      <c r="H246" s="155">
        <f t="shared" si="8"/>
        <v>45880</v>
      </c>
      <c r="I246" s="149">
        <v>2</v>
      </c>
      <c r="J246" s="93" t="s">
        <v>714</v>
      </c>
      <c r="K246" s="93" t="s">
        <v>715</v>
      </c>
      <c r="L246" s="93" t="s">
        <v>716</v>
      </c>
      <c r="M246" s="80">
        <v>2</v>
      </c>
      <c r="N246" s="80">
        <v>1890</v>
      </c>
      <c r="O246" s="80"/>
      <c r="P246" s="80"/>
      <c r="Q246" s="80"/>
      <c r="R246" s="80"/>
      <c r="S246" s="80"/>
      <c r="T246" s="80"/>
      <c r="U246" s="86" t="s">
        <v>713</v>
      </c>
      <c r="V246" s="80" t="s">
        <v>713</v>
      </c>
      <c r="W246" s="80" t="s">
        <v>767</v>
      </c>
      <c r="X246" s="80" t="s">
        <v>762</v>
      </c>
      <c r="Y246" s="80" t="s">
        <v>713</v>
      </c>
      <c r="Z246" s="80" t="s">
        <v>856</v>
      </c>
      <c r="AA246" s="80" t="s">
        <v>713</v>
      </c>
      <c r="AB246" s="80" t="s">
        <v>762</v>
      </c>
      <c r="AC246" s="86" t="s">
        <v>713</v>
      </c>
      <c r="AD246" s="86" t="s">
        <v>713</v>
      </c>
      <c r="AE246" s="86" t="s">
        <v>713</v>
      </c>
      <c r="AF246" s="81">
        <v>2</v>
      </c>
      <c r="AG246" s="81"/>
      <c r="AH246" s="86" t="s">
        <v>713</v>
      </c>
      <c r="AI246" s="87" t="s">
        <v>979</v>
      </c>
      <c r="AJ246" s="91"/>
      <c r="AK246" s="175"/>
      <c r="AL246" s="65" t="s">
        <v>779</v>
      </c>
      <c r="AM246" s="86" t="s">
        <v>713</v>
      </c>
      <c r="AN246" s="86" t="s">
        <v>713</v>
      </c>
    </row>
    <row r="247" spans="1:40" ht="15.75" customHeight="1">
      <c r="A247" s="32" t="s">
        <v>462</v>
      </c>
      <c r="B247" s="192" t="s">
        <v>486</v>
      </c>
      <c r="C247" s="140">
        <v>1</v>
      </c>
      <c r="D247" s="137">
        <v>431.19</v>
      </c>
      <c r="E247" s="133">
        <v>500</v>
      </c>
      <c r="F247" s="133">
        <f t="shared" si="7"/>
        <v>215595</v>
      </c>
      <c r="G247" s="145"/>
      <c r="H247" s="155">
        <f t="shared" si="8"/>
        <v>215595</v>
      </c>
      <c r="I247" s="153">
        <v>3</v>
      </c>
      <c r="J247" s="102" t="s">
        <v>714</v>
      </c>
      <c r="K247" s="102" t="s">
        <v>715</v>
      </c>
      <c r="L247" s="102" t="s">
        <v>723</v>
      </c>
      <c r="M247" s="96">
        <v>1</v>
      </c>
      <c r="N247" s="96"/>
      <c r="O247" s="96">
        <v>1903</v>
      </c>
      <c r="P247" s="96"/>
      <c r="Q247" s="96"/>
      <c r="R247" s="96"/>
      <c r="S247" s="96"/>
      <c r="T247" s="96"/>
      <c r="U247" s="103" t="s">
        <v>713</v>
      </c>
      <c r="V247" s="96" t="s">
        <v>762</v>
      </c>
      <c r="W247" s="97">
        <v>40161</v>
      </c>
      <c r="X247" s="96" t="s">
        <v>762</v>
      </c>
      <c r="Y247" s="96" t="s">
        <v>966</v>
      </c>
      <c r="Z247" s="96" t="s">
        <v>966</v>
      </c>
      <c r="AA247" s="80" t="s">
        <v>713</v>
      </c>
      <c r="AB247" s="96" t="s">
        <v>762</v>
      </c>
      <c r="AC247" s="103" t="s">
        <v>713</v>
      </c>
      <c r="AD247" s="103" t="s">
        <v>713</v>
      </c>
      <c r="AE247" s="103" t="s">
        <v>713</v>
      </c>
      <c r="AF247" s="81">
        <v>9</v>
      </c>
      <c r="AG247" s="81">
        <v>1</v>
      </c>
      <c r="AH247" s="103" t="s">
        <v>713</v>
      </c>
      <c r="AI247" s="87" t="s">
        <v>979</v>
      </c>
      <c r="AJ247" s="104"/>
      <c r="AK247" s="178"/>
      <c r="AL247" s="81" t="s">
        <v>780</v>
      </c>
      <c r="AM247" s="103" t="s">
        <v>713</v>
      </c>
      <c r="AN247" s="103" t="s">
        <v>713</v>
      </c>
    </row>
    <row r="248" spans="1:40" ht="15.75" customHeight="1">
      <c r="A248" s="32" t="s">
        <v>464</v>
      </c>
      <c r="B248" s="192" t="s">
        <v>490</v>
      </c>
      <c r="C248" s="140">
        <v>1</v>
      </c>
      <c r="D248" s="137">
        <v>145.87</v>
      </c>
      <c r="E248" s="133">
        <v>500</v>
      </c>
      <c r="F248" s="133">
        <f t="shared" si="7"/>
        <v>72935</v>
      </c>
      <c r="G248" s="145"/>
      <c r="H248" s="155">
        <f t="shared" si="8"/>
        <v>72935</v>
      </c>
      <c r="I248" s="153">
        <v>2</v>
      </c>
      <c r="J248" s="102" t="s">
        <v>747</v>
      </c>
      <c r="K248" s="102" t="s">
        <v>715</v>
      </c>
      <c r="L248" s="102" t="s">
        <v>716</v>
      </c>
      <c r="M248" s="96">
        <v>2</v>
      </c>
      <c r="N248" s="96"/>
      <c r="O248" s="96">
        <v>1931</v>
      </c>
      <c r="P248" s="96"/>
      <c r="Q248" s="96"/>
      <c r="R248" s="96"/>
      <c r="S248" s="96"/>
      <c r="T248" s="96"/>
      <c r="U248" s="103" t="s">
        <v>713</v>
      </c>
      <c r="V248" s="96" t="s">
        <v>713</v>
      </c>
      <c r="W248" s="97">
        <v>40161</v>
      </c>
      <c r="X248" s="96" t="s">
        <v>762</v>
      </c>
      <c r="Y248" s="96" t="s">
        <v>975</v>
      </c>
      <c r="Z248" s="96" t="s">
        <v>975</v>
      </c>
      <c r="AA248" s="80" t="s">
        <v>713</v>
      </c>
      <c r="AB248" s="96" t="s">
        <v>762</v>
      </c>
      <c r="AC248" s="103" t="s">
        <v>713</v>
      </c>
      <c r="AD248" s="103" t="s">
        <v>713</v>
      </c>
      <c r="AE248" s="103" t="s">
        <v>713</v>
      </c>
      <c r="AF248" s="81">
        <v>3</v>
      </c>
      <c r="AG248" s="81"/>
      <c r="AH248" s="103" t="s">
        <v>713</v>
      </c>
      <c r="AI248" s="87" t="s">
        <v>979</v>
      </c>
      <c r="AJ248" s="104"/>
      <c r="AK248" s="178"/>
      <c r="AL248" s="81" t="s">
        <v>780</v>
      </c>
      <c r="AM248" s="103" t="s">
        <v>713</v>
      </c>
      <c r="AN248" s="103" t="s">
        <v>713</v>
      </c>
    </row>
    <row r="249" spans="1:40" ht="15.75" customHeight="1">
      <c r="A249" s="32" t="s">
        <v>465</v>
      </c>
      <c r="B249" s="192" t="s">
        <v>492</v>
      </c>
      <c r="C249" s="140">
        <v>1</v>
      </c>
      <c r="D249" s="137">
        <v>62.41</v>
      </c>
      <c r="E249" s="133">
        <v>500</v>
      </c>
      <c r="F249" s="133">
        <f t="shared" si="7"/>
        <v>31205</v>
      </c>
      <c r="G249" s="145"/>
      <c r="H249" s="155">
        <f t="shared" si="8"/>
        <v>31205</v>
      </c>
      <c r="I249" s="153">
        <v>3</v>
      </c>
      <c r="J249" s="102" t="s">
        <v>714</v>
      </c>
      <c r="K249" s="102" t="s">
        <v>715</v>
      </c>
      <c r="L249" s="102" t="s">
        <v>716</v>
      </c>
      <c r="M249" s="96">
        <v>2</v>
      </c>
      <c r="N249" s="96"/>
      <c r="O249" s="96">
        <v>1913</v>
      </c>
      <c r="P249" s="96"/>
      <c r="Q249" s="96"/>
      <c r="R249" s="96"/>
      <c r="S249" s="96"/>
      <c r="T249" s="96"/>
      <c r="U249" s="103" t="s">
        <v>713</v>
      </c>
      <c r="V249" s="96" t="s">
        <v>713</v>
      </c>
      <c r="W249" s="97">
        <v>40161</v>
      </c>
      <c r="X249" s="96" t="s">
        <v>762</v>
      </c>
      <c r="Y249" s="96" t="s">
        <v>975</v>
      </c>
      <c r="Z249" s="96" t="s">
        <v>975</v>
      </c>
      <c r="AA249" s="80" t="s">
        <v>713</v>
      </c>
      <c r="AB249" s="96" t="s">
        <v>713</v>
      </c>
      <c r="AC249" s="103" t="s">
        <v>713</v>
      </c>
      <c r="AD249" s="103" t="s">
        <v>713</v>
      </c>
      <c r="AE249" s="103" t="s">
        <v>713</v>
      </c>
      <c r="AF249" s="81">
        <v>1</v>
      </c>
      <c r="AG249" s="81"/>
      <c r="AH249" s="103" t="s">
        <v>713</v>
      </c>
      <c r="AI249" s="87" t="s">
        <v>979</v>
      </c>
      <c r="AJ249" s="104"/>
      <c r="AK249" s="178"/>
      <c r="AL249" s="81" t="s">
        <v>780</v>
      </c>
      <c r="AM249" s="103" t="s">
        <v>713</v>
      </c>
      <c r="AN249" s="103" t="s">
        <v>713</v>
      </c>
    </row>
    <row r="250" spans="1:40" ht="15.75" customHeight="1">
      <c r="A250" s="32" t="s">
        <v>466</v>
      </c>
      <c r="B250" s="193" t="s">
        <v>494</v>
      </c>
      <c r="C250" s="140">
        <v>1</v>
      </c>
      <c r="D250" s="138">
        <v>165.23</v>
      </c>
      <c r="E250" s="133">
        <v>500</v>
      </c>
      <c r="F250" s="133">
        <f t="shared" si="7"/>
        <v>82615</v>
      </c>
      <c r="G250" s="145"/>
      <c r="H250" s="155">
        <f t="shared" si="8"/>
        <v>82615</v>
      </c>
      <c r="I250" s="153">
        <v>2</v>
      </c>
      <c r="J250" s="102" t="s">
        <v>714</v>
      </c>
      <c r="K250" s="102" t="s">
        <v>715</v>
      </c>
      <c r="L250" s="102" t="s">
        <v>723</v>
      </c>
      <c r="M250" s="96">
        <v>1</v>
      </c>
      <c r="N250" s="96"/>
      <c r="O250" s="96">
        <v>1905</v>
      </c>
      <c r="P250" s="96"/>
      <c r="Q250" s="96"/>
      <c r="R250" s="96"/>
      <c r="S250" s="96"/>
      <c r="T250" s="96"/>
      <c r="U250" s="103" t="s">
        <v>713</v>
      </c>
      <c r="V250" s="96" t="s">
        <v>762</v>
      </c>
      <c r="W250" s="97">
        <v>40165</v>
      </c>
      <c r="X250" s="96" t="s">
        <v>762</v>
      </c>
      <c r="Y250" s="96" t="s">
        <v>966</v>
      </c>
      <c r="Z250" s="96" t="s">
        <v>966</v>
      </c>
      <c r="AA250" s="80" t="s">
        <v>713</v>
      </c>
      <c r="AB250" s="96" t="s">
        <v>713</v>
      </c>
      <c r="AC250" s="103" t="s">
        <v>713</v>
      </c>
      <c r="AD250" s="103" t="s">
        <v>713</v>
      </c>
      <c r="AE250" s="103" t="s">
        <v>713</v>
      </c>
      <c r="AF250" s="81">
        <v>2</v>
      </c>
      <c r="AG250" s="81"/>
      <c r="AH250" s="103" t="s">
        <v>713</v>
      </c>
      <c r="AI250" s="87" t="s">
        <v>979</v>
      </c>
      <c r="AJ250" s="104"/>
      <c r="AK250" s="178"/>
      <c r="AL250" s="81" t="s">
        <v>780</v>
      </c>
      <c r="AM250" s="103" t="s">
        <v>713</v>
      </c>
      <c r="AN250" s="103" t="s">
        <v>713</v>
      </c>
    </row>
    <row r="251" spans="1:40" ht="22.5" customHeight="1">
      <c r="A251" s="32" t="s">
        <v>467</v>
      </c>
      <c r="B251" s="192" t="s">
        <v>1917</v>
      </c>
      <c r="C251" s="131">
        <v>1</v>
      </c>
      <c r="D251" s="138">
        <v>460.62</v>
      </c>
      <c r="E251" s="133">
        <v>500</v>
      </c>
      <c r="F251" s="133">
        <f t="shared" si="7"/>
        <v>230310</v>
      </c>
      <c r="G251" s="145"/>
      <c r="H251" s="155">
        <f t="shared" si="8"/>
        <v>230310</v>
      </c>
      <c r="I251" s="149">
        <v>4</v>
      </c>
      <c r="J251" s="93" t="s">
        <v>717</v>
      </c>
      <c r="K251" s="93" t="s">
        <v>715</v>
      </c>
      <c r="L251" s="93" t="s">
        <v>716</v>
      </c>
      <c r="M251" s="80">
        <v>2</v>
      </c>
      <c r="N251" s="80">
        <v>1893</v>
      </c>
      <c r="O251" s="80"/>
      <c r="P251" s="80"/>
      <c r="Q251" s="80"/>
      <c r="R251" s="80"/>
      <c r="S251" s="80"/>
      <c r="T251" s="80"/>
      <c r="U251" s="86" t="s">
        <v>713</v>
      </c>
      <c r="V251" s="80" t="s">
        <v>762</v>
      </c>
      <c r="W251" s="80" t="s">
        <v>770</v>
      </c>
      <c r="X251" s="80" t="s">
        <v>762</v>
      </c>
      <c r="Y251" s="80" t="s">
        <v>713</v>
      </c>
      <c r="Z251" s="80" t="s">
        <v>795</v>
      </c>
      <c r="AA251" s="80" t="s">
        <v>713</v>
      </c>
      <c r="AB251" s="80" t="s">
        <v>762</v>
      </c>
      <c r="AC251" s="86" t="s">
        <v>713</v>
      </c>
      <c r="AD251" s="86" t="s">
        <v>713</v>
      </c>
      <c r="AE251" s="86" t="s">
        <v>713</v>
      </c>
      <c r="AF251" s="81">
        <v>9</v>
      </c>
      <c r="AG251" s="81">
        <v>4</v>
      </c>
      <c r="AH251" s="86" t="s">
        <v>713</v>
      </c>
      <c r="AI251" s="87" t="s">
        <v>979</v>
      </c>
      <c r="AJ251" s="91" t="s">
        <v>805</v>
      </c>
      <c r="AK251" s="175">
        <f>6000+6500+12200</f>
        <v>24700</v>
      </c>
      <c r="AL251" s="65" t="s">
        <v>779</v>
      </c>
      <c r="AM251" s="86" t="s">
        <v>713</v>
      </c>
      <c r="AN251" s="86" t="s">
        <v>713</v>
      </c>
    </row>
    <row r="252" spans="1:40" ht="15.75" customHeight="1">
      <c r="A252" s="32" t="s">
        <v>469</v>
      </c>
      <c r="B252" s="193" t="s">
        <v>695</v>
      </c>
      <c r="C252" s="131">
        <v>1</v>
      </c>
      <c r="D252" s="138">
        <v>120.61</v>
      </c>
      <c r="E252" s="133">
        <v>500</v>
      </c>
      <c r="F252" s="133">
        <f t="shared" si="7"/>
        <v>60305</v>
      </c>
      <c r="G252" s="145"/>
      <c r="H252" s="155">
        <f t="shared" si="8"/>
        <v>60305</v>
      </c>
      <c r="I252" s="149">
        <v>2</v>
      </c>
      <c r="J252" s="93" t="s">
        <v>714</v>
      </c>
      <c r="K252" s="93" t="s">
        <v>715</v>
      </c>
      <c r="L252" s="93" t="s">
        <v>716</v>
      </c>
      <c r="M252" s="80">
        <v>2</v>
      </c>
      <c r="N252" s="80">
        <v>1890</v>
      </c>
      <c r="O252" s="80"/>
      <c r="P252" s="80"/>
      <c r="Q252" s="80"/>
      <c r="R252" s="80"/>
      <c r="S252" s="80"/>
      <c r="T252" s="80"/>
      <c r="U252" s="86" t="s">
        <v>713</v>
      </c>
      <c r="V252" s="96" t="s">
        <v>713</v>
      </c>
      <c r="W252" s="97">
        <v>40165</v>
      </c>
      <c r="X252" s="96" t="s">
        <v>762</v>
      </c>
      <c r="Y252" s="96" t="s">
        <v>966</v>
      </c>
      <c r="Z252" s="96" t="s">
        <v>966</v>
      </c>
      <c r="AA252" s="96"/>
      <c r="AB252" s="96" t="s">
        <v>713</v>
      </c>
      <c r="AC252" s="86" t="s">
        <v>713</v>
      </c>
      <c r="AD252" s="86" t="s">
        <v>713</v>
      </c>
      <c r="AE252" s="86" t="s">
        <v>713</v>
      </c>
      <c r="AF252" s="81">
        <v>3</v>
      </c>
      <c r="AG252" s="81"/>
      <c r="AH252" s="86" t="s">
        <v>713</v>
      </c>
      <c r="AI252" s="87" t="s">
        <v>979</v>
      </c>
      <c r="AJ252" s="91"/>
      <c r="AK252" s="175"/>
      <c r="AL252" s="65"/>
      <c r="AM252" s="86" t="s">
        <v>713</v>
      </c>
      <c r="AN252" s="86" t="s">
        <v>713</v>
      </c>
    </row>
    <row r="253" spans="1:40" ht="15.75" customHeight="1">
      <c r="A253" s="32" t="s">
        <v>471</v>
      </c>
      <c r="B253" s="192" t="s">
        <v>499</v>
      </c>
      <c r="C253" s="131">
        <v>1</v>
      </c>
      <c r="D253" s="138">
        <v>187.26</v>
      </c>
      <c r="E253" s="133">
        <v>500</v>
      </c>
      <c r="F253" s="133">
        <f t="shared" si="7"/>
        <v>93630</v>
      </c>
      <c r="G253" s="145"/>
      <c r="H253" s="155">
        <f t="shared" si="8"/>
        <v>93630</v>
      </c>
      <c r="I253" s="149">
        <v>3</v>
      </c>
      <c r="J253" s="93" t="s">
        <v>714</v>
      </c>
      <c r="K253" s="93" t="s">
        <v>715</v>
      </c>
      <c r="L253" s="93" t="s">
        <v>755</v>
      </c>
      <c r="M253" s="80">
        <v>1</v>
      </c>
      <c r="N253" s="80">
        <v>1900</v>
      </c>
      <c r="O253" s="80"/>
      <c r="P253" s="80"/>
      <c r="Q253" s="80"/>
      <c r="R253" s="80"/>
      <c r="S253" s="80"/>
      <c r="T253" s="80"/>
      <c r="U253" s="86" t="s">
        <v>713</v>
      </c>
      <c r="V253" s="80" t="s">
        <v>762</v>
      </c>
      <c r="W253" s="80" t="s">
        <v>866</v>
      </c>
      <c r="X253" s="80" t="s">
        <v>762</v>
      </c>
      <c r="Y253" s="80" t="s">
        <v>713</v>
      </c>
      <c r="Z253" s="80" t="s">
        <v>847</v>
      </c>
      <c r="AA253" s="86" t="s">
        <v>713</v>
      </c>
      <c r="AB253" s="80" t="s">
        <v>762</v>
      </c>
      <c r="AC253" s="86" t="s">
        <v>713</v>
      </c>
      <c r="AD253" s="86" t="s">
        <v>713</v>
      </c>
      <c r="AE253" s="86" t="s">
        <v>713</v>
      </c>
      <c r="AF253" s="81">
        <v>5</v>
      </c>
      <c r="AG253" s="81">
        <v>1</v>
      </c>
      <c r="AH253" s="86" t="s">
        <v>713</v>
      </c>
      <c r="AI253" s="87" t="s">
        <v>979</v>
      </c>
      <c r="AJ253" s="91"/>
      <c r="AK253" s="175"/>
      <c r="AL253" s="65" t="s">
        <v>780</v>
      </c>
      <c r="AM253" s="86" t="s">
        <v>713</v>
      </c>
      <c r="AN253" s="86" t="s">
        <v>713</v>
      </c>
    </row>
    <row r="254" spans="1:40" ht="15.75" customHeight="1">
      <c r="A254" s="32" t="s">
        <v>473</v>
      </c>
      <c r="B254" s="192" t="s">
        <v>501</v>
      </c>
      <c r="C254" s="131">
        <v>1</v>
      </c>
      <c r="D254" s="138">
        <v>942.94</v>
      </c>
      <c r="E254" s="133"/>
      <c r="F254" s="133"/>
      <c r="G254" s="145">
        <v>3804430.97</v>
      </c>
      <c r="H254" s="155">
        <f t="shared" si="8"/>
        <v>-3804430.97</v>
      </c>
      <c r="I254" s="149">
        <v>4</v>
      </c>
      <c r="J254" s="93" t="s">
        <v>756</v>
      </c>
      <c r="K254" s="93" t="s">
        <v>746</v>
      </c>
      <c r="L254" s="93" t="s">
        <v>716</v>
      </c>
      <c r="M254" s="80">
        <v>2</v>
      </c>
      <c r="N254" s="80"/>
      <c r="O254" s="80"/>
      <c r="P254" s="80"/>
      <c r="Q254" s="80"/>
      <c r="R254" s="80"/>
      <c r="S254" s="80"/>
      <c r="T254" s="80">
        <v>2009</v>
      </c>
      <c r="U254" s="86" t="s">
        <v>713</v>
      </c>
      <c r="V254" s="80" t="s">
        <v>713</v>
      </c>
      <c r="W254" s="80" t="s">
        <v>888</v>
      </c>
      <c r="X254" s="80"/>
      <c r="Y254" s="80"/>
      <c r="Z254" s="80"/>
      <c r="AA254" s="86" t="s">
        <v>713</v>
      </c>
      <c r="AB254" s="80" t="s">
        <v>762</v>
      </c>
      <c r="AC254" s="86" t="s">
        <v>713</v>
      </c>
      <c r="AD254" s="86" t="s">
        <v>713</v>
      </c>
      <c r="AE254" s="86" t="s">
        <v>713</v>
      </c>
      <c r="AF254" s="81">
        <v>24</v>
      </c>
      <c r="AG254" s="81"/>
      <c r="AH254" s="86" t="s">
        <v>713</v>
      </c>
      <c r="AI254" s="87" t="s">
        <v>979</v>
      </c>
      <c r="AJ254" s="91"/>
      <c r="AK254" s="175"/>
      <c r="AL254" s="65" t="s">
        <v>778</v>
      </c>
      <c r="AM254" s="86" t="s">
        <v>713</v>
      </c>
      <c r="AN254" s="86" t="s">
        <v>713</v>
      </c>
    </row>
    <row r="255" spans="1:40" ht="15.75" customHeight="1">
      <c r="A255" s="32" t="s">
        <v>475</v>
      </c>
      <c r="B255" s="192" t="s">
        <v>503</v>
      </c>
      <c r="C255" s="131">
        <v>1</v>
      </c>
      <c r="D255" s="138">
        <v>255.73</v>
      </c>
      <c r="E255" s="133">
        <v>500</v>
      </c>
      <c r="F255" s="133">
        <f t="shared" si="7"/>
        <v>127865</v>
      </c>
      <c r="G255" s="145"/>
      <c r="H255" s="155">
        <f t="shared" si="8"/>
        <v>127865</v>
      </c>
      <c r="I255" s="149">
        <v>2</v>
      </c>
      <c r="J255" s="93" t="s">
        <v>714</v>
      </c>
      <c r="K255" s="93" t="s">
        <v>715</v>
      </c>
      <c r="L255" s="93" t="s">
        <v>716</v>
      </c>
      <c r="M255" s="80">
        <v>2</v>
      </c>
      <c r="N255" s="80">
        <v>1880</v>
      </c>
      <c r="O255" s="80"/>
      <c r="P255" s="80"/>
      <c r="Q255" s="80"/>
      <c r="R255" s="80"/>
      <c r="S255" s="80"/>
      <c r="T255" s="80"/>
      <c r="U255" s="86" t="s">
        <v>713</v>
      </c>
      <c r="V255" s="96" t="s">
        <v>713</v>
      </c>
      <c r="W255" s="97">
        <v>40165</v>
      </c>
      <c r="X255" s="96" t="s">
        <v>762</v>
      </c>
      <c r="Y255" s="96" t="s">
        <v>975</v>
      </c>
      <c r="Z255" s="96" t="s">
        <v>975</v>
      </c>
      <c r="AA255" s="86" t="s">
        <v>713</v>
      </c>
      <c r="AB255" s="96" t="s">
        <v>762</v>
      </c>
      <c r="AC255" s="86" t="s">
        <v>713</v>
      </c>
      <c r="AD255" s="86" t="s">
        <v>713</v>
      </c>
      <c r="AE255" s="86" t="s">
        <v>713</v>
      </c>
      <c r="AF255" s="81">
        <v>8</v>
      </c>
      <c r="AG255" s="81"/>
      <c r="AH255" s="86" t="s">
        <v>713</v>
      </c>
      <c r="AI255" s="87" t="s">
        <v>979</v>
      </c>
      <c r="AJ255" s="91"/>
      <c r="AK255" s="175"/>
      <c r="AL255" s="65" t="s">
        <v>780</v>
      </c>
      <c r="AM255" s="86" t="s">
        <v>713</v>
      </c>
      <c r="AN255" s="86" t="s">
        <v>713</v>
      </c>
    </row>
    <row r="256" spans="1:40" ht="15.75" customHeight="1">
      <c r="A256" s="32" t="s">
        <v>477</v>
      </c>
      <c r="B256" s="192" t="s">
        <v>505</v>
      </c>
      <c r="C256" s="131">
        <v>1</v>
      </c>
      <c r="D256" s="138">
        <v>43.05</v>
      </c>
      <c r="E256" s="133">
        <v>500</v>
      </c>
      <c r="F256" s="133">
        <f t="shared" si="7"/>
        <v>21525</v>
      </c>
      <c r="G256" s="145"/>
      <c r="H256" s="155">
        <f t="shared" si="8"/>
        <v>21525</v>
      </c>
      <c r="I256" s="149">
        <v>1</v>
      </c>
      <c r="J256" s="93" t="s">
        <v>714</v>
      </c>
      <c r="K256" s="93" t="s">
        <v>715</v>
      </c>
      <c r="L256" s="93" t="s">
        <v>716</v>
      </c>
      <c r="M256" s="80">
        <v>2</v>
      </c>
      <c r="N256" s="80">
        <v>1880</v>
      </c>
      <c r="O256" s="80"/>
      <c r="P256" s="80"/>
      <c r="Q256" s="80"/>
      <c r="R256" s="80"/>
      <c r="S256" s="80"/>
      <c r="T256" s="80"/>
      <c r="U256" s="86" t="s">
        <v>713</v>
      </c>
      <c r="V256" s="96" t="s">
        <v>713</v>
      </c>
      <c r="W256" s="97">
        <v>40165</v>
      </c>
      <c r="X256" s="96" t="s">
        <v>762</v>
      </c>
      <c r="Y256" s="96" t="s">
        <v>975</v>
      </c>
      <c r="Z256" s="96" t="s">
        <v>975</v>
      </c>
      <c r="AA256" s="86" t="s">
        <v>713</v>
      </c>
      <c r="AB256" s="96" t="s">
        <v>762</v>
      </c>
      <c r="AC256" s="86" t="s">
        <v>713</v>
      </c>
      <c r="AD256" s="86" t="s">
        <v>713</v>
      </c>
      <c r="AE256" s="86" t="s">
        <v>713</v>
      </c>
      <c r="AF256" s="81">
        <v>1</v>
      </c>
      <c r="AG256" s="81"/>
      <c r="AH256" s="86" t="s">
        <v>713</v>
      </c>
      <c r="AI256" s="87" t="s">
        <v>979</v>
      </c>
      <c r="AJ256" s="91"/>
      <c r="AK256" s="175"/>
      <c r="AL256" s="65" t="s">
        <v>780</v>
      </c>
      <c r="AM256" s="86" t="s">
        <v>713</v>
      </c>
      <c r="AN256" s="86" t="s">
        <v>713</v>
      </c>
    </row>
    <row r="257" spans="1:40" ht="15.75" customHeight="1">
      <c r="A257" s="32" t="s">
        <v>479</v>
      </c>
      <c r="B257" s="192" t="s">
        <v>507</v>
      </c>
      <c r="C257" s="131">
        <v>1</v>
      </c>
      <c r="D257" s="138">
        <v>198.07</v>
      </c>
      <c r="E257" s="133">
        <v>500</v>
      </c>
      <c r="F257" s="133">
        <f t="shared" si="7"/>
        <v>99035</v>
      </c>
      <c r="G257" s="145"/>
      <c r="H257" s="155">
        <f t="shared" si="8"/>
        <v>99035</v>
      </c>
      <c r="I257" s="149">
        <v>1</v>
      </c>
      <c r="J257" s="93" t="s">
        <v>714</v>
      </c>
      <c r="K257" s="93" t="s">
        <v>715</v>
      </c>
      <c r="L257" s="93" t="s">
        <v>716</v>
      </c>
      <c r="M257" s="80">
        <v>2</v>
      </c>
      <c r="N257" s="80"/>
      <c r="O257" s="80">
        <v>1927</v>
      </c>
      <c r="P257" s="80"/>
      <c r="Q257" s="80"/>
      <c r="R257" s="80"/>
      <c r="S257" s="80"/>
      <c r="T257" s="80"/>
      <c r="U257" s="86" t="s">
        <v>713</v>
      </c>
      <c r="V257" s="96" t="s">
        <v>762</v>
      </c>
      <c r="W257" s="97">
        <v>40165</v>
      </c>
      <c r="X257" s="96" t="s">
        <v>762</v>
      </c>
      <c r="Y257" s="96" t="s">
        <v>975</v>
      </c>
      <c r="Z257" s="96" t="s">
        <v>992</v>
      </c>
      <c r="AA257" s="86" t="s">
        <v>713</v>
      </c>
      <c r="AB257" s="96" t="s">
        <v>762</v>
      </c>
      <c r="AC257" s="86" t="s">
        <v>713</v>
      </c>
      <c r="AD257" s="86" t="s">
        <v>713</v>
      </c>
      <c r="AE257" s="86" t="s">
        <v>713</v>
      </c>
      <c r="AF257" s="81">
        <v>4</v>
      </c>
      <c r="AG257" s="81"/>
      <c r="AH257" s="86" t="s">
        <v>713</v>
      </c>
      <c r="AI257" s="87" t="s">
        <v>979</v>
      </c>
      <c r="AJ257" s="91"/>
      <c r="AK257" s="175"/>
      <c r="AL257" s="65" t="s">
        <v>780</v>
      </c>
      <c r="AM257" s="86" t="s">
        <v>713</v>
      </c>
      <c r="AN257" s="86" t="s">
        <v>713</v>
      </c>
    </row>
    <row r="258" spans="1:40" ht="28.5" customHeight="1">
      <c r="A258" s="32" t="s">
        <v>481</v>
      </c>
      <c r="B258" s="192" t="s">
        <v>509</v>
      </c>
      <c r="C258" s="131">
        <v>1</v>
      </c>
      <c r="D258" s="138">
        <v>332.64</v>
      </c>
      <c r="E258" s="133">
        <v>500</v>
      </c>
      <c r="F258" s="133">
        <f t="shared" si="7"/>
        <v>166320</v>
      </c>
      <c r="G258" s="145"/>
      <c r="H258" s="155">
        <f t="shared" si="8"/>
        <v>166320</v>
      </c>
      <c r="I258" s="149">
        <v>3</v>
      </c>
      <c r="J258" s="93" t="s">
        <v>714</v>
      </c>
      <c r="K258" s="93" t="s">
        <v>715</v>
      </c>
      <c r="L258" s="93" t="s">
        <v>716</v>
      </c>
      <c r="M258" s="80">
        <v>2</v>
      </c>
      <c r="N258" s="80"/>
      <c r="O258" s="80">
        <v>1927</v>
      </c>
      <c r="P258" s="80"/>
      <c r="Q258" s="80"/>
      <c r="R258" s="80"/>
      <c r="S258" s="80"/>
      <c r="T258" s="80"/>
      <c r="U258" s="86" t="s">
        <v>713</v>
      </c>
      <c r="V258" s="96" t="s">
        <v>713</v>
      </c>
      <c r="W258" s="97">
        <v>40165</v>
      </c>
      <c r="X258" s="96" t="s">
        <v>762</v>
      </c>
      <c r="Y258" s="96" t="s">
        <v>975</v>
      </c>
      <c r="Z258" s="96" t="s">
        <v>975</v>
      </c>
      <c r="AA258" s="86" t="s">
        <v>713</v>
      </c>
      <c r="AB258" s="96" t="s">
        <v>762</v>
      </c>
      <c r="AC258" s="86" t="s">
        <v>713</v>
      </c>
      <c r="AD258" s="86" t="s">
        <v>713</v>
      </c>
      <c r="AE258" s="86" t="s">
        <v>713</v>
      </c>
      <c r="AF258" s="81">
        <v>6</v>
      </c>
      <c r="AG258" s="81">
        <v>1</v>
      </c>
      <c r="AH258" s="86" t="s">
        <v>713</v>
      </c>
      <c r="AI258" s="87" t="s">
        <v>979</v>
      </c>
      <c r="AJ258" s="91" t="s">
        <v>954</v>
      </c>
      <c r="AK258" s="175">
        <f>14700+13000+9000+11300</f>
        <v>48000</v>
      </c>
      <c r="AL258" s="65" t="s">
        <v>780</v>
      </c>
      <c r="AM258" s="86" t="s">
        <v>713</v>
      </c>
      <c r="AN258" s="86" t="s">
        <v>713</v>
      </c>
    </row>
    <row r="259" spans="1:40" ht="15.75" customHeight="1">
      <c r="A259" s="32" t="s">
        <v>483</v>
      </c>
      <c r="B259" s="192" t="s">
        <v>511</v>
      </c>
      <c r="C259" s="131">
        <v>1</v>
      </c>
      <c r="D259" s="138">
        <v>217.63</v>
      </c>
      <c r="E259" s="133">
        <v>500</v>
      </c>
      <c r="F259" s="133">
        <f t="shared" si="7"/>
        <v>108815</v>
      </c>
      <c r="G259" s="145"/>
      <c r="H259" s="155">
        <f t="shared" si="8"/>
        <v>108815</v>
      </c>
      <c r="I259" s="149">
        <v>3</v>
      </c>
      <c r="J259" s="93" t="s">
        <v>721</v>
      </c>
      <c r="K259" s="93" t="s">
        <v>715</v>
      </c>
      <c r="L259" s="93" t="s">
        <v>716</v>
      </c>
      <c r="M259" s="80">
        <v>2</v>
      </c>
      <c r="N259" s="80">
        <v>1900</v>
      </c>
      <c r="O259" s="80"/>
      <c r="P259" s="80"/>
      <c r="Q259" s="80"/>
      <c r="R259" s="80"/>
      <c r="S259" s="80"/>
      <c r="T259" s="80"/>
      <c r="U259" s="86" t="s">
        <v>713</v>
      </c>
      <c r="V259" s="96" t="s">
        <v>713</v>
      </c>
      <c r="W259" s="97">
        <v>40165</v>
      </c>
      <c r="X259" s="96" t="s">
        <v>762</v>
      </c>
      <c r="Y259" s="96" t="s">
        <v>975</v>
      </c>
      <c r="Z259" s="96" t="s">
        <v>975</v>
      </c>
      <c r="AA259" s="86" t="s">
        <v>713</v>
      </c>
      <c r="AB259" s="96" t="s">
        <v>762</v>
      </c>
      <c r="AC259" s="86" t="s">
        <v>713</v>
      </c>
      <c r="AD259" s="86" t="s">
        <v>713</v>
      </c>
      <c r="AE259" s="86" t="s">
        <v>713</v>
      </c>
      <c r="AF259" s="81">
        <v>3</v>
      </c>
      <c r="AG259" s="81">
        <v>2</v>
      </c>
      <c r="AH259" s="86" t="s">
        <v>713</v>
      </c>
      <c r="AI259" s="87" t="s">
        <v>979</v>
      </c>
      <c r="AJ259" s="91" t="s">
        <v>920</v>
      </c>
      <c r="AK259" s="175">
        <v>12000</v>
      </c>
      <c r="AL259" s="65" t="s">
        <v>779</v>
      </c>
      <c r="AM259" s="86" t="s">
        <v>713</v>
      </c>
      <c r="AN259" s="86" t="s">
        <v>713</v>
      </c>
    </row>
    <row r="260" spans="1:40" ht="15.75" customHeight="1">
      <c r="A260" s="32" t="s">
        <v>485</v>
      </c>
      <c r="B260" s="192" t="s">
        <v>513</v>
      </c>
      <c r="C260" s="131">
        <v>1</v>
      </c>
      <c r="D260" s="138">
        <v>481.79</v>
      </c>
      <c r="E260" s="133">
        <v>500</v>
      </c>
      <c r="F260" s="133">
        <f t="shared" si="7"/>
        <v>240895</v>
      </c>
      <c r="G260" s="145"/>
      <c r="H260" s="155">
        <f t="shared" si="8"/>
        <v>240895</v>
      </c>
      <c r="I260" s="149">
        <v>6</v>
      </c>
      <c r="J260" s="93" t="s">
        <v>757</v>
      </c>
      <c r="K260" s="93" t="s">
        <v>715</v>
      </c>
      <c r="L260" s="93" t="s">
        <v>738</v>
      </c>
      <c r="M260" s="80">
        <v>1</v>
      </c>
      <c r="N260" s="80"/>
      <c r="O260" s="80">
        <v>1931</v>
      </c>
      <c r="P260" s="80"/>
      <c r="Q260" s="80"/>
      <c r="R260" s="80"/>
      <c r="S260" s="80"/>
      <c r="T260" s="80"/>
      <c r="U260" s="86" t="s">
        <v>713</v>
      </c>
      <c r="V260" s="80" t="s">
        <v>762</v>
      </c>
      <c r="W260" s="80" t="s">
        <v>775</v>
      </c>
      <c r="X260" s="80" t="s">
        <v>762</v>
      </c>
      <c r="Y260" s="80" t="s">
        <v>713</v>
      </c>
      <c r="Z260" s="80" t="s">
        <v>782</v>
      </c>
      <c r="AA260" s="86" t="s">
        <v>713</v>
      </c>
      <c r="AB260" s="80" t="s">
        <v>762</v>
      </c>
      <c r="AC260" s="86" t="s">
        <v>713</v>
      </c>
      <c r="AD260" s="86" t="s">
        <v>713</v>
      </c>
      <c r="AE260" s="86" t="s">
        <v>713</v>
      </c>
      <c r="AF260" s="81">
        <v>1</v>
      </c>
      <c r="AG260" s="81"/>
      <c r="AH260" s="86" t="s">
        <v>713</v>
      </c>
      <c r="AI260" s="87" t="s">
        <v>979</v>
      </c>
      <c r="AJ260" s="91"/>
      <c r="AK260" s="175"/>
      <c r="AL260" s="65" t="s">
        <v>779</v>
      </c>
      <c r="AM260" s="86" t="s">
        <v>713</v>
      </c>
      <c r="AN260" s="86" t="s">
        <v>713</v>
      </c>
    </row>
    <row r="261" spans="1:40" ht="15.75" customHeight="1">
      <c r="A261" s="32" t="s">
        <v>487</v>
      </c>
      <c r="B261" s="192" t="s">
        <v>515</v>
      </c>
      <c r="C261" s="131">
        <v>1</v>
      </c>
      <c r="D261" s="138">
        <v>286.8</v>
      </c>
      <c r="E261" s="133">
        <v>500</v>
      </c>
      <c r="F261" s="133">
        <f t="shared" si="7"/>
        <v>143400</v>
      </c>
      <c r="G261" s="145"/>
      <c r="H261" s="155">
        <f t="shared" si="8"/>
        <v>143400</v>
      </c>
      <c r="I261" s="149">
        <v>2</v>
      </c>
      <c r="J261" s="93" t="s">
        <v>714</v>
      </c>
      <c r="K261" s="93" t="s">
        <v>715</v>
      </c>
      <c r="L261" s="93" t="s">
        <v>716</v>
      </c>
      <c r="M261" s="80">
        <v>2</v>
      </c>
      <c r="N261" s="80"/>
      <c r="O261" s="80">
        <v>1931</v>
      </c>
      <c r="P261" s="80"/>
      <c r="Q261" s="80"/>
      <c r="R261" s="80"/>
      <c r="S261" s="80"/>
      <c r="T261" s="80"/>
      <c r="U261" s="86" t="s">
        <v>713</v>
      </c>
      <c r="V261" s="80" t="s">
        <v>713</v>
      </c>
      <c r="W261" s="80" t="s">
        <v>775</v>
      </c>
      <c r="X261" s="80" t="s">
        <v>762</v>
      </c>
      <c r="Y261" s="80" t="s">
        <v>713</v>
      </c>
      <c r="Z261" s="80" t="s">
        <v>782</v>
      </c>
      <c r="AA261" s="86" t="s">
        <v>713</v>
      </c>
      <c r="AB261" s="80" t="s">
        <v>762</v>
      </c>
      <c r="AC261" s="86" t="s">
        <v>713</v>
      </c>
      <c r="AD261" s="86" t="s">
        <v>713</v>
      </c>
      <c r="AE261" s="86" t="s">
        <v>713</v>
      </c>
      <c r="AF261" s="81">
        <v>7</v>
      </c>
      <c r="AG261" s="81"/>
      <c r="AH261" s="86" t="s">
        <v>713</v>
      </c>
      <c r="AI261" s="87" t="s">
        <v>979</v>
      </c>
      <c r="AJ261" s="91"/>
      <c r="AK261" s="175"/>
      <c r="AL261" s="65" t="s">
        <v>779</v>
      </c>
      <c r="AM261" s="86" t="s">
        <v>713</v>
      </c>
      <c r="AN261" s="86" t="s">
        <v>713</v>
      </c>
    </row>
    <row r="262" spans="1:40" ht="15.75" customHeight="1">
      <c r="A262" s="32" t="s">
        <v>489</v>
      </c>
      <c r="B262" s="193" t="s">
        <v>517</v>
      </c>
      <c r="C262" s="131">
        <v>1</v>
      </c>
      <c r="D262" s="138">
        <v>38.4</v>
      </c>
      <c r="E262" s="133">
        <v>500</v>
      </c>
      <c r="F262" s="133">
        <f t="shared" si="7"/>
        <v>19200</v>
      </c>
      <c r="G262" s="145"/>
      <c r="H262" s="155">
        <f t="shared" si="8"/>
        <v>19200</v>
      </c>
      <c r="I262" s="149">
        <v>1</v>
      </c>
      <c r="J262" s="93" t="s">
        <v>714</v>
      </c>
      <c r="K262" s="93" t="s">
        <v>715</v>
      </c>
      <c r="L262" s="93" t="s">
        <v>716</v>
      </c>
      <c r="M262" s="80">
        <v>2</v>
      </c>
      <c r="N262" s="80"/>
      <c r="O262" s="80">
        <v>1931</v>
      </c>
      <c r="P262" s="80"/>
      <c r="Q262" s="80"/>
      <c r="R262" s="80"/>
      <c r="S262" s="80"/>
      <c r="T262" s="80"/>
      <c r="U262" s="86" t="s">
        <v>713</v>
      </c>
      <c r="V262" s="80" t="s">
        <v>713</v>
      </c>
      <c r="W262" s="80" t="s">
        <v>775</v>
      </c>
      <c r="X262" s="80" t="s">
        <v>762</v>
      </c>
      <c r="Y262" s="80" t="s">
        <v>713</v>
      </c>
      <c r="Z262" s="80" t="s">
        <v>782</v>
      </c>
      <c r="AA262" s="86" t="s">
        <v>713</v>
      </c>
      <c r="AB262" s="80" t="s">
        <v>762</v>
      </c>
      <c r="AC262" s="86" t="s">
        <v>713</v>
      </c>
      <c r="AD262" s="86" t="s">
        <v>713</v>
      </c>
      <c r="AE262" s="86" t="s">
        <v>713</v>
      </c>
      <c r="AF262" s="81">
        <v>8</v>
      </c>
      <c r="AG262" s="81"/>
      <c r="AH262" s="86" t="s">
        <v>713</v>
      </c>
      <c r="AI262" s="87" t="s">
        <v>979</v>
      </c>
      <c r="AJ262" s="91" t="s">
        <v>802</v>
      </c>
      <c r="AK262" s="175">
        <v>21300</v>
      </c>
      <c r="AL262" s="65" t="s">
        <v>779</v>
      </c>
      <c r="AM262" s="86" t="s">
        <v>713</v>
      </c>
      <c r="AN262" s="86" t="s">
        <v>713</v>
      </c>
    </row>
    <row r="263" spans="1:40" ht="15.75" customHeight="1">
      <c r="A263" s="32" t="s">
        <v>491</v>
      </c>
      <c r="B263" s="192" t="s">
        <v>519</v>
      </c>
      <c r="C263" s="131">
        <v>1</v>
      </c>
      <c r="D263" s="138">
        <v>581.42</v>
      </c>
      <c r="E263" s="133">
        <v>500</v>
      </c>
      <c r="F263" s="133">
        <f t="shared" si="7"/>
        <v>290710</v>
      </c>
      <c r="G263" s="145"/>
      <c r="H263" s="155">
        <f t="shared" si="8"/>
        <v>290710</v>
      </c>
      <c r="I263" s="149">
        <v>4</v>
      </c>
      <c r="J263" s="93" t="s">
        <v>714</v>
      </c>
      <c r="K263" s="93" t="s">
        <v>715</v>
      </c>
      <c r="L263" s="93" t="s">
        <v>716</v>
      </c>
      <c r="M263" s="80">
        <v>2</v>
      </c>
      <c r="N263" s="80">
        <v>1895</v>
      </c>
      <c r="O263" s="80"/>
      <c r="P263" s="80"/>
      <c r="Q263" s="80"/>
      <c r="R263" s="80"/>
      <c r="S263" s="80"/>
      <c r="T263" s="80"/>
      <c r="U263" s="86" t="s">
        <v>713</v>
      </c>
      <c r="V263" s="80" t="s">
        <v>762</v>
      </c>
      <c r="W263" s="80" t="s">
        <v>872</v>
      </c>
      <c r="X263" s="80" t="s">
        <v>762</v>
      </c>
      <c r="Y263" s="80" t="s">
        <v>713</v>
      </c>
      <c r="Z263" s="80" t="s">
        <v>856</v>
      </c>
      <c r="AA263" s="86" t="s">
        <v>713</v>
      </c>
      <c r="AB263" s="80" t="s">
        <v>762</v>
      </c>
      <c r="AC263" s="86" t="s">
        <v>713</v>
      </c>
      <c r="AD263" s="86" t="s">
        <v>713</v>
      </c>
      <c r="AE263" s="86" t="s">
        <v>713</v>
      </c>
      <c r="AF263" s="81">
        <v>6</v>
      </c>
      <c r="AG263" s="81">
        <v>2</v>
      </c>
      <c r="AH263" s="86" t="s">
        <v>713</v>
      </c>
      <c r="AI263" s="87" t="s">
        <v>979</v>
      </c>
      <c r="AJ263" s="91" t="s">
        <v>811</v>
      </c>
      <c r="AK263" s="175">
        <v>9100</v>
      </c>
      <c r="AL263" s="65" t="s">
        <v>779</v>
      </c>
      <c r="AM263" s="86" t="s">
        <v>713</v>
      </c>
      <c r="AN263" s="86" t="s">
        <v>713</v>
      </c>
    </row>
    <row r="264" spans="1:40" ht="15.75" customHeight="1">
      <c r="A264" s="32" t="s">
        <v>493</v>
      </c>
      <c r="B264" s="192" t="s">
        <v>521</v>
      </c>
      <c r="C264" s="131">
        <v>1</v>
      </c>
      <c r="D264" s="138">
        <v>286.49</v>
      </c>
      <c r="E264" s="133">
        <v>500</v>
      </c>
      <c r="F264" s="133">
        <f t="shared" si="7"/>
        <v>143245</v>
      </c>
      <c r="G264" s="145"/>
      <c r="H264" s="155">
        <f t="shared" si="8"/>
        <v>143245</v>
      </c>
      <c r="I264" s="149">
        <v>2</v>
      </c>
      <c r="J264" s="93" t="s">
        <v>714</v>
      </c>
      <c r="K264" s="93" t="s">
        <v>715</v>
      </c>
      <c r="L264" s="93" t="s">
        <v>716</v>
      </c>
      <c r="M264" s="80">
        <v>2</v>
      </c>
      <c r="N264" s="80">
        <v>1900</v>
      </c>
      <c r="O264" s="80"/>
      <c r="P264" s="80"/>
      <c r="Q264" s="80"/>
      <c r="R264" s="80"/>
      <c r="S264" s="80"/>
      <c r="T264" s="80"/>
      <c r="U264" s="86" t="s">
        <v>713</v>
      </c>
      <c r="V264" s="80" t="s">
        <v>713</v>
      </c>
      <c r="W264" s="80" t="s">
        <v>775</v>
      </c>
      <c r="X264" s="80" t="s">
        <v>762</v>
      </c>
      <c r="Y264" s="80" t="s">
        <v>713</v>
      </c>
      <c r="Z264" s="80" t="s">
        <v>788</v>
      </c>
      <c r="AA264" s="86" t="s">
        <v>713</v>
      </c>
      <c r="AB264" s="80" t="s">
        <v>762</v>
      </c>
      <c r="AC264" s="86" t="s">
        <v>713</v>
      </c>
      <c r="AD264" s="86" t="s">
        <v>713</v>
      </c>
      <c r="AE264" s="86" t="s">
        <v>713</v>
      </c>
      <c r="AF264" s="81">
        <v>1</v>
      </c>
      <c r="AG264" s="81"/>
      <c r="AH264" s="86" t="s">
        <v>713</v>
      </c>
      <c r="AI264" s="87" t="s">
        <v>979</v>
      </c>
      <c r="AJ264" s="91" t="s">
        <v>955</v>
      </c>
      <c r="AK264" s="175">
        <f>11000+16000+14000+22000</f>
        <v>63000</v>
      </c>
      <c r="AL264" s="65" t="s">
        <v>779</v>
      </c>
      <c r="AM264" s="86" t="s">
        <v>713</v>
      </c>
      <c r="AN264" s="86" t="s">
        <v>713</v>
      </c>
    </row>
    <row r="265" spans="1:40" ht="15.75" customHeight="1">
      <c r="A265" s="32" t="s">
        <v>495</v>
      </c>
      <c r="B265" s="192" t="s">
        <v>523</v>
      </c>
      <c r="C265" s="131">
        <v>1</v>
      </c>
      <c r="D265" s="138">
        <v>268.91</v>
      </c>
      <c r="E265" s="133">
        <v>500</v>
      </c>
      <c r="F265" s="133">
        <f t="shared" si="7"/>
        <v>134455</v>
      </c>
      <c r="G265" s="145"/>
      <c r="H265" s="155">
        <f t="shared" si="8"/>
        <v>134455</v>
      </c>
      <c r="I265" s="149">
        <v>2</v>
      </c>
      <c r="J265" s="93" t="s">
        <v>714</v>
      </c>
      <c r="K265" s="93" t="s">
        <v>715</v>
      </c>
      <c r="L265" s="93" t="s">
        <v>716</v>
      </c>
      <c r="M265" s="80">
        <v>2</v>
      </c>
      <c r="N265" s="80">
        <v>1900</v>
      </c>
      <c r="O265" s="80"/>
      <c r="P265" s="80"/>
      <c r="Q265" s="80"/>
      <c r="R265" s="80"/>
      <c r="S265" s="80"/>
      <c r="T265" s="80"/>
      <c r="U265" s="86" t="s">
        <v>713</v>
      </c>
      <c r="V265" s="80" t="s">
        <v>713</v>
      </c>
      <c r="W265" s="80" t="s">
        <v>775</v>
      </c>
      <c r="X265" s="80" t="s">
        <v>762</v>
      </c>
      <c r="Y265" s="80" t="s">
        <v>713</v>
      </c>
      <c r="Z265" s="80" t="s">
        <v>788</v>
      </c>
      <c r="AA265" s="86" t="s">
        <v>713</v>
      </c>
      <c r="AB265" s="80" t="s">
        <v>762</v>
      </c>
      <c r="AC265" s="86" t="s">
        <v>713</v>
      </c>
      <c r="AD265" s="86" t="s">
        <v>713</v>
      </c>
      <c r="AE265" s="86" t="s">
        <v>713</v>
      </c>
      <c r="AF265" s="81">
        <v>6</v>
      </c>
      <c r="AG265" s="81">
        <v>1</v>
      </c>
      <c r="AH265" s="86" t="s">
        <v>713</v>
      </c>
      <c r="AI265" s="87" t="s">
        <v>979</v>
      </c>
      <c r="AJ265" s="91"/>
      <c r="AK265" s="175"/>
      <c r="AL265" s="65" t="s">
        <v>779</v>
      </c>
      <c r="AM265" s="86" t="s">
        <v>713</v>
      </c>
      <c r="AN265" s="86" t="s">
        <v>713</v>
      </c>
    </row>
    <row r="266" spans="1:40" ht="15.75" customHeight="1">
      <c r="A266" s="32" t="s">
        <v>497</v>
      </c>
      <c r="B266" s="192" t="s">
        <v>525</v>
      </c>
      <c r="C266" s="131">
        <v>1</v>
      </c>
      <c r="D266" s="138">
        <v>47.73</v>
      </c>
      <c r="E266" s="133"/>
      <c r="F266" s="133"/>
      <c r="G266" s="145">
        <v>43934.14</v>
      </c>
      <c r="H266" s="155">
        <f t="shared" si="8"/>
        <v>-43934.14</v>
      </c>
      <c r="I266" s="149">
        <v>2</v>
      </c>
      <c r="J266" s="93" t="s">
        <v>714</v>
      </c>
      <c r="K266" s="93" t="s">
        <v>715</v>
      </c>
      <c r="L266" s="93" t="s">
        <v>716</v>
      </c>
      <c r="M266" s="80">
        <v>2</v>
      </c>
      <c r="N266" s="80">
        <v>1900</v>
      </c>
      <c r="O266" s="80"/>
      <c r="P266" s="80"/>
      <c r="Q266" s="80"/>
      <c r="R266" s="80"/>
      <c r="S266" s="80"/>
      <c r="T266" s="80"/>
      <c r="U266" s="86" t="s">
        <v>713</v>
      </c>
      <c r="V266" s="80" t="s">
        <v>713</v>
      </c>
      <c r="W266" s="80" t="s">
        <v>775</v>
      </c>
      <c r="X266" s="80" t="s">
        <v>762</v>
      </c>
      <c r="Y266" s="80" t="s">
        <v>713</v>
      </c>
      <c r="Z266" s="80" t="s">
        <v>788</v>
      </c>
      <c r="AA266" s="86" t="s">
        <v>713</v>
      </c>
      <c r="AB266" s="80" t="s">
        <v>762</v>
      </c>
      <c r="AC266" s="86" t="s">
        <v>713</v>
      </c>
      <c r="AD266" s="86" t="s">
        <v>713</v>
      </c>
      <c r="AE266" s="86" t="s">
        <v>713</v>
      </c>
      <c r="AF266" s="81">
        <v>5</v>
      </c>
      <c r="AG266" s="81"/>
      <c r="AH266" s="86" t="s">
        <v>713</v>
      </c>
      <c r="AI266" s="87" t="s">
        <v>979</v>
      </c>
      <c r="AJ266" s="91"/>
      <c r="AK266" s="175"/>
      <c r="AL266" s="65" t="s">
        <v>779</v>
      </c>
      <c r="AM266" s="86" t="s">
        <v>713</v>
      </c>
      <c r="AN266" s="86" t="s">
        <v>713</v>
      </c>
    </row>
    <row r="267" spans="1:40" ht="17.25" customHeight="1">
      <c r="A267" s="32" t="s">
        <v>498</v>
      </c>
      <c r="B267" s="192" t="s">
        <v>748</v>
      </c>
      <c r="C267" s="131">
        <v>1</v>
      </c>
      <c r="D267" s="138">
        <v>165.38</v>
      </c>
      <c r="E267" s="133">
        <v>500</v>
      </c>
      <c r="F267" s="133">
        <f t="shared" si="7"/>
        <v>82690</v>
      </c>
      <c r="G267" s="145"/>
      <c r="H267" s="155">
        <f t="shared" si="8"/>
        <v>82690</v>
      </c>
      <c r="I267" s="149">
        <v>1</v>
      </c>
      <c r="J267" s="93" t="s">
        <v>714</v>
      </c>
      <c r="K267" s="93" t="s">
        <v>715</v>
      </c>
      <c r="L267" s="93" t="s">
        <v>716</v>
      </c>
      <c r="M267" s="80">
        <v>2</v>
      </c>
      <c r="N267" s="80">
        <v>1880</v>
      </c>
      <c r="O267" s="80"/>
      <c r="P267" s="80"/>
      <c r="Q267" s="80"/>
      <c r="R267" s="80"/>
      <c r="S267" s="80"/>
      <c r="T267" s="80"/>
      <c r="U267" s="86" t="s">
        <v>713</v>
      </c>
      <c r="V267" s="80" t="s">
        <v>713</v>
      </c>
      <c r="W267" s="80">
        <v>2001</v>
      </c>
      <c r="X267" s="80" t="s">
        <v>762</v>
      </c>
      <c r="Y267" s="80" t="s">
        <v>713</v>
      </c>
      <c r="Z267" s="80" t="s">
        <v>789</v>
      </c>
      <c r="AA267" s="80" t="s">
        <v>713</v>
      </c>
      <c r="AB267" s="80" t="s">
        <v>713</v>
      </c>
      <c r="AC267" s="86" t="s">
        <v>713</v>
      </c>
      <c r="AD267" s="86" t="s">
        <v>713</v>
      </c>
      <c r="AE267" s="86" t="s">
        <v>713</v>
      </c>
      <c r="AF267" s="107">
        <v>1</v>
      </c>
      <c r="AG267" s="81"/>
      <c r="AH267" s="86" t="s">
        <v>713</v>
      </c>
      <c r="AI267" s="87" t="s">
        <v>979</v>
      </c>
      <c r="AJ267" s="91" t="s">
        <v>801</v>
      </c>
      <c r="AK267" s="175">
        <v>10200</v>
      </c>
      <c r="AL267" s="65" t="s">
        <v>777</v>
      </c>
      <c r="AM267" s="86" t="s">
        <v>713</v>
      </c>
      <c r="AN267" s="86" t="s">
        <v>713</v>
      </c>
    </row>
    <row r="268" spans="1:40" ht="17.25" customHeight="1">
      <c r="A268" s="32" t="s">
        <v>500</v>
      </c>
      <c r="B268" s="192" t="s">
        <v>1923</v>
      </c>
      <c r="C268" s="131">
        <v>1</v>
      </c>
      <c r="D268" s="138">
        <v>23.12</v>
      </c>
      <c r="E268" s="133">
        <v>500</v>
      </c>
      <c r="F268" s="133">
        <f t="shared" si="7"/>
        <v>11560</v>
      </c>
      <c r="G268" s="145"/>
      <c r="H268" s="155">
        <f t="shared" si="8"/>
        <v>11560</v>
      </c>
      <c r="I268" s="149"/>
      <c r="J268" s="93"/>
      <c r="K268" s="93"/>
      <c r="L268" s="93"/>
      <c r="M268" s="80"/>
      <c r="N268" s="80"/>
      <c r="O268" s="80"/>
      <c r="P268" s="80"/>
      <c r="Q268" s="80"/>
      <c r="R268" s="80"/>
      <c r="S268" s="80"/>
      <c r="T268" s="80"/>
      <c r="U268" s="86"/>
      <c r="V268" s="80"/>
      <c r="W268" s="80"/>
      <c r="X268" s="80"/>
      <c r="Y268" s="80"/>
      <c r="Z268" s="80"/>
      <c r="AA268" s="80"/>
      <c r="AB268" s="80"/>
      <c r="AC268" s="86"/>
      <c r="AD268" s="86"/>
      <c r="AE268" s="86"/>
      <c r="AF268" s="107"/>
      <c r="AG268" s="81"/>
      <c r="AH268" s="86"/>
      <c r="AI268" s="87"/>
      <c r="AJ268" s="91"/>
      <c r="AK268" s="175"/>
      <c r="AL268" s="65"/>
      <c r="AM268" s="86"/>
      <c r="AN268" s="86"/>
    </row>
    <row r="269" spans="1:40" ht="15.75" customHeight="1">
      <c r="A269" s="32" t="s">
        <v>502</v>
      </c>
      <c r="B269" s="192" t="s">
        <v>528</v>
      </c>
      <c r="C269" s="131">
        <v>1</v>
      </c>
      <c r="D269" s="138">
        <v>356.52</v>
      </c>
      <c r="E269" s="133">
        <v>500</v>
      </c>
      <c r="F269" s="133">
        <f t="shared" si="7"/>
        <v>178260</v>
      </c>
      <c r="G269" s="145"/>
      <c r="H269" s="155">
        <f t="shared" si="8"/>
        <v>178260</v>
      </c>
      <c r="I269" s="149">
        <v>3</v>
      </c>
      <c r="J269" s="93" t="s">
        <v>747</v>
      </c>
      <c r="K269" s="93" t="s">
        <v>715</v>
      </c>
      <c r="L269" s="93" t="s">
        <v>716</v>
      </c>
      <c r="M269" s="80">
        <v>2</v>
      </c>
      <c r="N269" s="80">
        <v>1885</v>
      </c>
      <c r="O269" s="80"/>
      <c r="P269" s="80"/>
      <c r="Q269" s="80"/>
      <c r="R269" s="80"/>
      <c r="S269" s="80"/>
      <c r="T269" s="80"/>
      <c r="U269" s="86" t="s">
        <v>713</v>
      </c>
      <c r="V269" s="80" t="s">
        <v>762</v>
      </c>
      <c r="W269" s="80" t="s">
        <v>775</v>
      </c>
      <c r="X269" s="80" t="s">
        <v>762</v>
      </c>
      <c r="Y269" s="80" t="s">
        <v>713</v>
      </c>
      <c r="Z269" s="80" t="s">
        <v>789</v>
      </c>
      <c r="AA269" s="86" t="s">
        <v>713</v>
      </c>
      <c r="AB269" s="80" t="s">
        <v>762</v>
      </c>
      <c r="AC269" s="86" t="s">
        <v>713</v>
      </c>
      <c r="AD269" s="86" t="s">
        <v>713</v>
      </c>
      <c r="AE269" s="86" t="s">
        <v>713</v>
      </c>
      <c r="AF269" s="81">
        <v>6</v>
      </c>
      <c r="AG269" s="81">
        <v>1</v>
      </c>
      <c r="AH269" s="86" t="s">
        <v>713</v>
      </c>
      <c r="AI269" s="87" t="s">
        <v>979</v>
      </c>
      <c r="AJ269" s="91" t="s">
        <v>956</v>
      </c>
      <c r="AK269" s="175">
        <f>23500+5000</f>
        <v>28500</v>
      </c>
      <c r="AL269" s="65" t="s">
        <v>779</v>
      </c>
      <c r="AM269" s="86" t="s">
        <v>713</v>
      </c>
      <c r="AN269" s="86" t="s">
        <v>713</v>
      </c>
    </row>
    <row r="270" spans="1:40" ht="15.75" customHeight="1">
      <c r="A270" s="32" t="s">
        <v>504</v>
      </c>
      <c r="B270" s="192" t="s">
        <v>530</v>
      </c>
      <c r="C270" s="131">
        <v>1</v>
      </c>
      <c r="D270" s="138">
        <v>358.24</v>
      </c>
      <c r="E270" s="133">
        <v>500</v>
      </c>
      <c r="F270" s="133">
        <f aca="true" t="shared" si="9" ref="F270:F297">D270*E270</f>
        <v>179120</v>
      </c>
      <c r="G270" s="145"/>
      <c r="H270" s="155">
        <f aca="true" t="shared" si="10" ref="H270:H297">F270-G270</f>
        <v>179120</v>
      </c>
      <c r="I270" s="149">
        <v>3</v>
      </c>
      <c r="J270" s="93" t="s">
        <v>747</v>
      </c>
      <c r="K270" s="93" t="s">
        <v>715</v>
      </c>
      <c r="L270" s="93" t="s">
        <v>716</v>
      </c>
      <c r="M270" s="80">
        <v>2</v>
      </c>
      <c r="N270" s="80">
        <v>1885</v>
      </c>
      <c r="O270" s="80"/>
      <c r="P270" s="80"/>
      <c r="Q270" s="80"/>
      <c r="R270" s="80"/>
      <c r="S270" s="80"/>
      <c r="T270" s="80"/>
      <c r="U270" s="86" t="s">
        <v>713</v>
      </c>
      <c r="V270" s="80" t="s">
        <v>762</v>
      </c>
      <c r="W270" s="80" t="s">
        <v>775</v>
      </c>
      <c r="X270" s="80" t="s">
        <v>762</v>
      </c>
      <c r="Y270" s="80" t="s">
        <v>713</v>
      </c>
      <c r="Z270" s="80" t="s">
        <v>790</v>
      </c>
      <c r="AA270" s="86" t="s">
        <v>713</v>
      </c>
      <c r="AB270" s="80" t="s">
        <v>762</v>
      </c>
      <c r="AC270" s="86" t="s">
        <v>713</v>
      </c>
      <c r="AD270" s="86" t="s">
        <v>713</v>
      </c>
      <c r="AE270" s="86" t="s">
        <v>713</v>
      </c>
      <c r="AF270" s="81">
        <v>6</v>
      </c>
      <c r="AG270" s="81">
        <v>1</v>
      </c>
      <c r="AH270" s="86" t="s">
        <v>713</v>
      </c>
      <c r="AI270" s="87" t="s">
        <v>979</v>
      </c>
      <c r="AJ270" s="91" t="s">
        <v>957</v>
      </c>
      <c r="AK270" s="175">
        <v>3700</v>
      </c>
      <c r="AL270" s="65" t="s">
        <v>779</v>
      </c>
      <c r="AM270" s="86" t="s">
        <v>713</v>
      </c>
      <c r="AN270" s="86" t="s">
        <v>713</v>
      </c>
    </row>
    <row r="271" spans="1:40" ht="15.75" customHeight="1">
      <c r="A271" s="32" t="s">
        <v>506</v>
      </c>
      <c r="B271" s="192" t="s">
        <v>532</v>
      </c>
      <c r="C271" s="131">
        <v>1</v>
      </c>
      <c r="D271" s="138">
        <v>123.18</v>
      </c>
      <c r="E271" s="133">
        <v>500</v>
      </c>
      <c r="F271" s="133">
        <f t="shared" si="9"/>
        <v>61590</v>
      </c>
      <c r="G271" s="145"/>
      <c r="H271" s="155">
        <f t="shared" si="10"/>
        <v>61590</v>
      </c>
      <c r="I271" s="149">
        <v>3</v>
      </c>
      <c r="J271" s="93" t="s">
        <v>754</v>
      </c>
      <c r="K271" s="93" t="s">
        <v>753</v>
      </c>
      <c r="L271" s="93" t="s">
        <v>716</v>
      </c>
      <c r="M271" s="80">
        <v>2</v>
      </c>
      <c r="N271" s="80"/>
      <c r="O271" s="80">
        <v>1910</v>
      </c>
      <c r="P271" s="80"/>
      <c r="Q271" s="80"/>
      <c r="R271" s="80"/>
      <c r="S271" s="80"/>
      <c r="T271" s="80"/>
      <c r="U271" s="86" t="s">
        <v>713</v>
      </c>
      <c r="V271" s="96" t="s">
        <v>713</v>
      </c>
      <c r="W271" s="97">
        <v>40196</v>
      </c>
      <c r="X271" s="96" t="s">
        <v>762</v>
      </c>
      <c r="Y271" s="96" t="s">
        <v>975</v>
      </c>
      <c r="Z271" s="96" t="s">
        <v>975</v>
      </c>
      <c r="AA271" s="96" t="s">
        <v>713</v>
      </c>
      <c r="AB271" s="96"/>
      <c r="AC271" s="86" t="s">
        <v>713</v>
      </c>
      <c r="AD271" s="86" t="s">
        <v>713</v>
      </c>
      <c r="AE271" s="86" t="s">
        <v>713</v>
      </c>
      <c r="AF271" s="81">
        <v>4</v>
      </c>
      <c r="AG271" s="81"/>
      <c r="AH271" s="86" t="s">
        <v>713</v>
      </c>
      <c r="AI271" s="87" t="s">
        <v>979</v>
      </c>
      <c r="AJ271" s="91" t="s">
        <v>797</v>
      </c>
      <c r="AK271" s="175">
        <v>14300</v>
      </c>
      <c r="AL271" s="65" t="s">
        <v>780</v>
      </c>
      <c r="AM271" s="86" t="s">
        <v>713</v>
      </c>
      <c r="AN271" s="86" t="s">
        <v>713</v>
      </c>
    </row>
    <row r="272" spans="1:40" ht="15.75" customHeight="1">
      <c r="A272" s="32" t="s">
        <v>508</v>
      </c>
      <c r="B272" s="192" t="s">
        <v>534</v>
      </c>
      <c r="C272" s="131">
        <v>1</v>
      </c>
      <c r="D272" s="138">
        <v>117.62</v>
      </c>
      <c r="E272" s="133">
        <v>500</v>
      </c>
      <c r="F272" s="133">
        <f t="shared" si="9"/>
        <v>58810</v>
      </c>
      <c r="G272" s="145"/>
      <c r="H272" s="155">
        <f t="shared" si="10"/>
        <v>58810</v>
      </c>
      <c r="I272" s="149">
        <v>3</v>
      </c>
      <c r="J272" s="93" t="s">
        <v>718</v>
      </c>
      <c r="K272" s="93" t="s">
        <v>715</v>
      </c>
      <c r="L272" s="93" t="s">
        <v>716</v>
      </c>
      <c r="M272" s="80">
        <v>2</v>
      </c>
      <c r="N272" s="80">
        <v>1900</v>
      </c>
      <c r="O272" s="80"/>
      <c r="P272" s="80"/>
      <c r="Q272" s="80"/>
      <c r="R272" s="80"/>
      <c r="S272" s="80"/>
      <c r="T272" s="80"/>
      <c r="U272" s="86" t="s">
        <v>713</v>
      </c>
      <c r="V272" s="80" t="s">
        <v>762</v>
      </c>
      <c r="W272" s="80" t="s">
        <v>770</v>
      </c>
      <c r="X272" s="80" t="s">
        <v>762</v>
      </c>
      <c r="Y272" s="80" t="s">
        <v>713</v>
      </c>
      <c r="Z272" s="80" t="s">
        <v>790</v>
      </c>
      <c r="AA272" s="86" t="s">
        <v>713</v>
      </c>
      <c r="AB272" s="80" t="s">
        <v>762</v>
      </c>
      <c r="AC272" s="86" t="s">
        <v>713</v>
      </c>
      <c r="AD272" s="86" t="s">
        <v>713</v>
      </c>
      <c r="AE272" s="86" t="s">
        <v>713</v>
      </c>
      <c r="AF272" s="81">
        <v>2</v>
      </c>
      <c r="AG272" s="81"/>
      <c r="AH272" s="86" t="s">
        <v>713</v>
      </c>
      <c r="AI272" s="87" t="s">
        <v>979</v>
      </c>
      <c r="AJ272" s="91" t="s">
        <v>958</v>
      </c>
      <c r="AK272" s="175">
        <f>8800+9100+5300</f>
        <v>23200</v>
      </c>
      <c r="AL272" s="65" t="s">
        <v>780</v>
      </c>
      <c r="AM272" s="86" t="s">
        <v>713</v>
      </c>
      <c r="AN272" s="86" t="s">
        <v>713</v>
      </c>
    </row>
    <row r="273" spans="1:40" ht="15.75" customHeight="1">
      <c r="A273" s="32" t="s">
        <v>510</v>
      </c>
      <c r="B273" s="192" t="s">
        <v>536</v>
      </c>
      <c r="C273" s="131">
        <v>1</v>
      </c>
      <c r="D273" s="138">
        <v>88.57</v>
      </c>
      <c r="E273" s="133">
        <v>500</v>
      </c>
      <c r="F273" s="133">
        <f t="shared" si="9"/>
        <v>44285</v>
      </c>
      <c r="G273" s="145"/>
      <c r="H273" s="155">
        <f t="shared" si="10"/>
        <v>44285</v>
      </c>
      <c r="I273" s="149">
        <v>2</v>
      </c>
      <c r="J273" s="93" t="s">
        <v>718</v>
      </c>
      <c r="K273" s="93" t="s">
        <v>715</v>
      </c>
      <c r="L273" s="93" t="s">
        <v>716</v>
      </c>
      <c r="M273" s="80">
        <v>2</v>
      </c>
      <c r="N273" s="80">
        <v>1900</v>
      </c>
      <c r="O273" s="80"/>
      <c r="P273" s="80"/>
      <c r="Q273" s="80"/>
      <c r="R273" s="80"/>
      <c r="S273" s="80"/>
      <c r="T273" s="80"/>
      <c r="U273" s="86" t="s">
        <v>713</v>
      </c>
      <c r="V273" s="80" t="s">
        <v>713</v>
      </c>
      <c r="W273" s="80" t="s">
        <v>770</v>
      </c>
      <c r="X273" s="80" t="s">
        <v>762</v>
      </c>
      <c r="Y273" s="80" t="s">
        <v>713</v>
      </c>
      <c r="Z273" s="80" t="s">
        <v>790</v>
      </c>
      <c r="AA273" s="86" t="s">
        <v>713</v>
      </c>
      <c r="AB273" s="80" t="s">
        <v>762</v>
      </c>
      <c r="AC273" s="86" t="s">
        <v>713</v>
      </c>
      <c r="AD273" s="86" t="s">
        <v>713</v>
      </c>
      <c r="AE273" s="86" t="s">
        <v>713</v>
      </c>
      <c r="AF273" s="81">
        <v>2</v>
      </c>
      <c r="AG273" s="81"/>
      <c r="AH273" s="86" t="s">
        <v>713</v>
      </c>
      <c r="AI273" s="87" t="s">
        <v>979</v>
      </c>
      <c r="AJ273" s="91"/>
      <c r="AK273" s="175"/>
      <c r="AL273" s="65" t="s">
        <v>780</v>
      </c>
      <c r="AM273" s="86" t="s">
        <v>713</v>
      </c>
      <c r="AN273" s="86" t="s">
        <v>713</v>
      </c>
    </row>
    <row r="274" spans="1:40" ht="15.75" customHeight="1">
      <c r="A274" s="32" t="s">
        <v>512</v>
      </c>
      <c r="B274" s="193" t="s">
        <v>538</v>
      </c>
      <c r="C274" s="131">
        <v>1</v>
      </c>
      <c r="D274" s="138">
        <v>59.8</v>
      </c>
      <c r="E274" s="133">
        <v>500</v>
      </c>
      <c r="F274" s="133">
        <f t="shared" si="9"/>
        <v>29900</v>
      </c>
      <c r="G274" s="145"/>
      <c r="H274" s="155">
        <f t="shared" si="10"/>
        <v>29900</v>
      </c>
      <c r="I274" s="149">
        <v>2</v>
      </c>
      <c r="J274" s="93" t="s">
        <v>718</v>
      </c>
      <c r="K274" s="93" t="s">
        <v>715</v>
      </c>
      <c r="L274" s="93" t="s">
        <v>716</v>
      </c>
      <c r="M274" s="80">
        <v>2</v>
      </c>
      <c r="N274" s="80">
        <v>1900</v>
      </c>
      <c r="O274" s="80"/>
      <c r="P274" s="80"/>
      <c r="Q274" s="80"/>
      <c r="R274" s="80"/>
      <c r="S274" s="80"/>
      <c r="T274" s="80"/>
      <c r="U274" s="86" t="s">
        <v>713</v>
      </c>
      <c r="V274" s="80" t="s">
        <v>762</v>
      </c>
      <c r="W274" s="80" t="s">
        <v>770</v>
      </c>
      <c r="X274" s="80" t="s">
        <v>762</v>
      </c>
      <c r="Y274" s="80" t="s">
        <v>713</v>
      </c>
      <c r="Z274" s="80" t="s">
        <v>790</v>
      </c>
      <c r="AA274" s="86" t="s">
        <v>713</v>
      </c>
      <c r="AB274" s="80" t="s">
        <v>762</v>
      </c>
      <c r="AC274" s="86" t="s">
        <v>713</v>
      </c>
      <c r="AD274" s="86" t="s">
        <v>713</v>
      </c>
      <c r="AE274" s="86" t="s">
        <v>713</v>
      </c>
      <c r="AF274" s="81">
        <v>2</v>
      </c>
      <c r="AG274" s="81"/>
      <c r="AH274" s="86" t="s">
        <v>713</v>
      </c>
      <c r="AI274" s="87" t="s">
        <v>979</v>
      </c>
      <c r="AJ274" s="91"/>
      <c r="AK274" s="175"/>
      <c r="AL274" s="65" t="s">
        <v>779</v>
      </c>
      <c r="AM274" s="86" t="s">
        <v>713</v>
      </c>
      <c r="AN274" s="86" t="s">
        <v>713</v>
      </c>
    </row>
    <row r="275" spans="1:40" ht="15.75" customHeight="1">
      <c r="A275" s="32" t="s">
        <v>514</v>
      </c>
      <c r="B275" s="192" t="s">
        <v>540</v>
      </c>
      <c r="C275" s="131">
        <v>1</v>
      </c>
      <c r="D275" s="138">
        <v>95.31</v>
      </c>
      <c r="E275" s="133">
        <v>500</v>
      </c>
      <c r="F275" s="133">
        <f t="shared" si="9"/>
        <v>47655</v>
      </c>
      <c r="G275" s="145"/>
      <c r="H275" s="155">
        <f t="shared" si="10"/>
        <v>47655</v>
      </c>
      <c r="I275" s="149">
        <v>3</v>
      </c>
      <c r="J275" s="93" t="s">
        <v>718</v>
      </c>
      <c r="K275" s="93" t="s">
        <v>715</v>
      </c>
      <c r="L275" s="93" t="s">
        <v>716</v>
      </c>
      <c r="M275" s="80">
        <v>2</v>
      </c>
      <c r="N275" s="80">
        <v>1850</v>
      </c>
      <c r="O275" s="80"/>
      <c r="P275" s="80"/>
      <c r="Q275" s="80"/>
      <c r="R275" s="80"/>
      <c r="S275" s="80"/>
      <c r="T275" s="80"/>
      <c r="U275" s="86" t="s">
        <v>713</v>
      </c>
      <c r="V275" s="80" t="s">
        <v>762</v>
      </c>
      <c r="W275" s="80" t="s">
        <v>770</v>
      </c>
      <c r="X275" s="80" t="s">
        <v>762</v>
      </c>
      <c r="Y275" s="80" t="s">
        <v>713</v>
      </c>
      <c r="Z275" s="80" t="s">
        <v>788</v>
      </c>
      <c r="AA275" s="86" t="s">
        <v>713</v>
      </c>
      <c r="AB275" s="80" t="s">
        <v>713</v>
      </c>
      <c r="AC275" s="86" t="s">
        <v>713</v>
      </c>
      <c r="AD275" s="86" t="s">
        <v>713</v>
      </c>
      <c r="AE275" s="86" t="s">
        <v>713</v>
      </c>
      <c r="AF275" s="81">
        <v>2</v>
      </c>
      <c r="AG275" s="81"/>
      <c r="AH275" s="86" t="s">
        <v>713</v>
      </c>
      <c r="AI275" s="87" t="s">
        <v>979</v>
      </c>
      <c r="AJ275" s="91"/>
      <c r="AK275" s="175"/>
      <c r="AL275" s="65" t="s">
        <v>780</v>
      </c>
      <c r="AM275" s="86" t="s">
        <v>713</v>
      </c>
      <c r="AN275" s="86" t="s">
        <v>713</v>
      </c>
    </row>
    <row r="276" spans="1:40" ht="15.75" customHeight="1">
      <c r="A276" s="32" t="s">
        <v>516</v>
      </c>
      <c r="B276" s="192" t="s">
        <v>542</v>
      </c>
      <c r="C276" s="131">
        <v>1</v>
      </c>
      <c r="D276" s="138">
        <v>793.33</v>
      </c>
      <c r="E276" s="133">
        <v>500</v>
      </c>
      <c r="F276" s="133">
        <f t="shared" si="9"/>
        <v>396665</v>
      </c>
      <c r="G276" s="145"/>
      <c r="H276" s="155">
        <f t="shared" si="10"/>
        <v>396665</v>
      </c>
      <c r="I276" s="149">
        <v>4</v>
      </c>
      <c r="J276" s="93" t="s">
        <v>718</v>
      </c>
      <c r="K276" s="93" t="s">
        <v>715</v>
      </c>
      <c r="L276" s="93" t="s">
        <v>716</v>
      </c>
      <c r="M276" s="80">
        <v>2</v>
      </c>
      <c r="N276" s="80">
        <v>1900</v>
      </c>
      <c r="O276" s="80"/>
      <c r="P276" s="80"/>
      <c r="Q276" s="80"/>
      <c r="R276" s="80"/>
      <c r="S276" s="80"/>
      <c r="T276" s="80"/>
      <c r="U276" s="86" t="s">
        <v>713</v>
      </c>
      <c r="V276" s="80" t="s">
        <v>762</v>
      </c>
      <c r="W276" s="80" t="s">
        <v>770</v>
      </c>
      <c r="X276" s="80" t="s">
        <v>762</v>
      </c>
      <c r="Y276" s="80" t="s">
        <v>713</v>
      </c>
      <c r="Z276" s="80" t="s">
        <v>798</v>
      </c>
      <c r="AA276" s="86" t="s">
        <v>713</v>
      </c>
      <c r="AB276" s="80" t="s">
        <v>762</v>
      </c>
      <c r="AC276" s="86" t="s">
        <v>713</v>
      </c>
      <c r="AD276" s="86" t="s">
        <v>713</v>
      </c>
      <c r="AE276" s="86" t="s">
        <v>713</v>
      </c>
      <c r="AF276" s="81">
        <v>13</v>
      </c>
      <c r="AG276" s="81">
        <v>1</v>
      </c>
      <c r="AH276" s="86" t="s">
        <v>713</v>
      </c>
      <c r="AI276" s="87" t="s">
        <v>979</v>
      </c>
      <c r="AJ276" s="91" t="s">
        <v>959</v>
      </c>
      <c r="AK276" s="175">
        <f>12700+30750</f>
        <v>43450</v>
      </c>
      <c r="AL276" s="65" t="s">
        <v>780</v>
      </c>
      <c r="AM276" s="86" t="s">
        <v>713</v>
      </c>
      <c r="AN276" s="86" t="s">
        <v>713</v>
      </c>
    </row>
    <row r="277" spans="1:40" ht="15.75" customHeight="1">
      <c r="A277" s="32" t="s">
        <v>518</v>
      </c>
      <c r="B277" s="192" t="s">
        <v>544</v>
      </c>
      <c r="C277" s="131">
        <v>1</v>
      </c>
      <c r="D277" s="138">
        <v>262.91</v>
      </c>
      <c r="E277" s="133">
        <v>500</v>
      </c>
      <c r="F277" s="133">
        <f t="shared" si="9"/>
        <v>131455</v>
      </c>
      <c r="G277" s="145"/>
      <c r="H277" s="155">
        <f t="shared" si="10"/>
        <v>131455</v>
      </c>
      <c r="I277" s="149">
        <v>4</v>
      </c>
      <c r="J277" s="93" t="s">
        <v>718</v>
      </c>
      <c r="K277" s="93" t="s">
        <v>715</v>
      </c>
      <c r="L277" s="93" t="s">
        <v>716</v>
      </c>
      <c r="M277" s="80">
        <v>2</v>
      </c>
      <c r="N277" s="80">
        <v>1885</v>
      </c>
      <c r="O277" s="80"/>
      <c r="P277" s="80"/>
      <c r="Q277" s="80"/>
      <c r="R277" s="80"/>
      <c r="S277" s="80"/>
      <c r="T277" s="80"/>
      <c r="U277" s="86" t="s">
        <v>713</v>
      </c>
      <c r="V277" s="80" t="s">
        <v>762</v>
      </c>
      <c r="W277" s="80" t="s">
        <v>770</v>
      </c>
      <c r="X277" s="80" t="s">
        <v>762</v>
      </c>
      <c r="Y277" s="80" t="s">
        <v>713</v>
      </c>
      <c r="Z277" s="80" t="s">
        <v>788</v>
      </c>
      <c r="AA277" s="86" t="s">
        <v>713</v>
      </c>
      <c r="AB277" s="80" t="s">
        <v>762</v>
      </c>
      <c r="AC277" s="86" t="s">
        <v>713</v>
      </c>
      <c r="AD277" s="86" t="s">
        <v>713</v>
      </c>
      <c r="AE277" s="86" t="s">
        <v>713</v>
      </c>
      <c r="AF277" s="81">
        <v>4</v>
      </c>
      <c r="AG277" s="81"/>
      <c r="AH277" s="86" t="s">
        <v>713</v>
      </c>
      <c r="AI277" s="87" t="s">
        <v>979</v>
      </c>
      <c r="AJ277" s="91"/>
      <c r="AK277" s="175"/>
      <c r="AL277" s="65" t="s">
        <v>779</v>
      </c>
      <c r="AM277" s="86" t="s">
        <v>713</v>
      </c>
      <c r="AN277" s="86" t="s">
        <v>713</v>
      </c>
    </row>
    <row r="278" spans="1:40" ht="15.75" customHeight="1">
      <c r="A278" s="32" t="s">
        <v>520</v>
      </c>
      <c r="B278" s="193" t="s">
        <v>546</v>
      </c>
      <c r="C278" s="131">
        <v>1</v>
      </c>
      <c r="D278" s="138">
        <v>181.37</v>
      </c>
      <c r="E278" s="133">
        <v>500</v>
      </c>
      <c r="F278" s="133">
        <f t="shared" si="9"/>
        <v>90685</v>
      </c>
      <c r="G278" s="145"/>
      <c r="H278" s="155">
        <f t="shared" si="10"/>
        <v>90685</v>
      </c>
      <c r="I278" s="149">
        <v>2</v>
      </c>
      <c r="J278" s="93" t="s">
        <v>718</v>
      </c>
      <c r="K278" s="93" t="s">
        <v>715</v>
      </c>
      <c r="L278" s="93" t="s">
        <v>716</v>
      </c>
      <c r="M278" s="80">
        <v>2</v>
      </c>
      <c r="N278" s="80">
        <v>1885</v>
      </c>
      <c r="O278" s="80"/>
      <c r="P278" s="80"/>
      <c r="Q278" s="80"/>
      <c r="R278" s="80"/>
      <c r="S278" s="80"/>
      <c r="T278" s="80"/>
      <c r="U278" s="86" t="s">
        <v>713</v>
      </c>
      <c r="V278" s="80" t="s">
        <v>713</v>
      </c>
      <c r="W278" s="80" t="s">
        <v>770</v>
      </c>
      <c r="X278" s="80" t="s">
        <v>762</v>
      </c>
      <c r="Y278" s="80" t="s">
        <v>713</v>
      </c>
      <c r="Z278" s="80" t="s">
        <v>788</v>
      </c>
      <c r="AA278" s="86" t="s">
        <v>713</v>
      </c>
      <c r="AB278" s="80" t="s">
        <v>762</v>
      </c>
      <c r="AC278" s="86" t="s">
        <v>713</v>
      </c>
      <c r="AD278" s="86" t="s">
        <v>713</v>
      </c>
      <c r="AE278" s="86" t="s">
        <v>713</v>
      </c>
      <c r="AF278" s="81">
        <v>4</v>
      </c>
      <c r="AG278" s="81"/>
      <c r="AH278" s="86" t="s">
        <v>713</v>
      </c>
      <c r="AI278" s="87" t="s">
        <v>979</v>
      </c>
      <c r="AJ278" s="91"/>
      <c r="AK278" s="175"/>
      <c r="AL278" s="65" t="s">
        <v>779</v>
      </c>
      <c r="AM278" s="86" t="s">
        <v>713</v>
      </c>
      <c r="AN278" s="86" t="s">
        <v>713</v>
      </c>
    </row>
    <row r="279" spans="1:40" ht="15.75" customHeight="1">
      <c r="A279" s="32" t="s">
        <v>522</v>
      </c>
      <c r="B279" s="192" t="s">
        <v>548</v>
      </c>
      <c r="C279" s="131">
        <v>1</v>
      </c>
      <c r="D279" s="138">
        <v>165.4</v>
      </c>
      <c r="E279" s="133">
        <v>500</v>
      </c>
      <c r="F279" s="133">
        <f t="shared" si="9"/>
        <v>82700</v>
      </c>
      <c r="G279" s="145"/>
      <c r="H279" s="155">
        <f t="shared" si="10"/>
        <v>82700</v>
      </c>
      <c r="I279" s="149">
        <v>2</v>
      </c>
      <c r="J279" s="93" t="s">
        <v>718</v>
      </c>
      <c r="K279" s="93" t="s">
        <v>715</v>
      </c>
      <c r="L279" s="93" t="s">
        <v>716</v>
      </c>
      <c r="M279" s="80">
        <v>2</v>
      </c>
      <c r="N279" s="80">
        <v>1885</v>
      </c>
      <c r="O279" s="80"/>
      <c r="P279" s="80"/>
      <c r="Q279" s="80"/>
      <c r="R279" s="80"/>
      <c r="S279" s="80"/>
      <c r="T279" s="80"/>
      <c r="U279" s="86" t="s">
        <v>713</v>
      </c>
      <c r="V279" s="80" t="s">
        <v>762</v>
      </c>
      <c r="W279" s="80" t="s">
        <v>770</v>
      </c>
      <c r="X279" s="80" t="s">
        <v>762</v>
      </c>
      <c r="Y279" s="80" t="s">
        <v>713</v>
      </c>
      <c r="Z279" s="80" t="s">
        <v>795</v>
      </c>
      <c r="AA279" s="86" t="s">
        <v>713</v>
      </c>
      <c r="AB279" s="80" t="s">
        <v>762</v>
      </c>
      <c r="AC279" s="86" t="s">
        <v>713</v>
      </c>
      <c r="AD279" s="86" t="s">
        <v>713</v>
      </c>
      <c r="AE279" s="86" t="s">
        <v>713</v>
      </c>
      <c r="AF279" s="81">
        <v>4</v>
      </c>
      <c r="AG279" s="81"/>
      <c r="AH279" s="86" t="s">
        <v>713</v>
      </c>
      <c r="AI279" s="87" t="s">
        <v>979</v>
      </c>
      <c r="AJ279" s="91" t="s">
        <v>960</v>
      </c>
      <c r="AK279" s="175">
        <f>18000+7000+15000+17800</f>
        <v>57800</v>
      </c>
      <c r="AL279" s="65" t="s">
        <v>780</v>
      </c>
      <c r="AM279" s="86" t="s">
        <v>713</v>
      </c>
      <c r="AN279" s="86" t="s">
        <v>713</v>
      </c>
    </row>
    <row r="280" spans="1:40" ht="15.75" customHeight="1">
      <c r="A280" s="32" t="s">
        <v>524</v>
      </c>
      <c r="B280" s="192" t="s">
        <v>552</v>
      </c>
      <c r="C280" s="131">
        <v>1</v>
      </c>
      <c r="D280" s="138">
        <v>246.76</v>
      </c>
      <c r="E280" s="133">
        <v>500</v>
      </c>
      <c r="F280" s="133">
        <f t="shared" si="9"/>
        <v>123380</v>
      </c>
      <c r="G280" s="145"/>
      <c r="H280" s="155">
        <f t="shared" si="10"/>
        <v>123380</v>
      </c>
      <c r="I280" s="149">
        <v>4</v>
      </c>
      <c r="J280" s="93" t="s">
        <v>718</v>
      </c>
      <c r="K280" s="93" t="s">
        <v>715</v>
      </c>
      <c r="L280" s="93" t="s">
        <v>716</v>
      </c>
      <c r="M280" s="80">
        <v>2</v>
      </c>
      <c r="N280" s="80"/>
      <c r="O280" s="80">
        <v>1909</v>
      </c>
      <c r="P280" s="80"/>
      <c r="Q280" s="80"/>
      <c r="R280" s="80"/>
      <c r="S280" s="80"/>
      <c r="T280" s="80"/>
      <c r="U280" s="86" t="s">
        <v>713</v>
      </c>
      <c r="V280" s="80" t="s">
        <v>762</v>
      </c>
      <c r="W280" s="80" t="s">
        <v>873</v>
      </c>
      <c r="X280" s="80" t="s">
        <v>762</v>
      </c>
      <c r="Y280" s="80" t="s">
        <v>713</v>
      </c>
      <c r="Z280" s="80" t="s">
        <v>789</v>
      </c>
      <c r="AA280" s="86" t="s">
        <v>713</v>
      </c>
      <c r="AB280" s="80" t="s">
        <v>762</v>
      </c>
      <c r="AC280" s="86" t="s">
        <v>713</v>
      </c>
      <c r="AD280" s="86" t="s">
        <v>713</v>
      </c>
      <c r="AE280" s="86" t="s">
        <v>713</v>
      </c>
      <c r="AF280" s="81">
        <v>6</v>
      </c>
      <c r="AG280" s="81"/>
      <c r="AH280" s="86" t="s">
        <v>713</v>
      </c>
      <c r="AI280" s="87" t="s">
        <v>979</v>
      </c>
      <c r="AJ280" s="91" t="s">
        <v>797</v>
      </c>
      <c r="AK280" s="175">
        <v>12000</v>
      </c>
      <c r="AL280" s="65" t="s">
        <v>780</v>
      </c>
      <c r="AM280" s="86" t="s">
        <v>713</v>
      </c>
      <c r="AN280" s="86" t="s">
        <v>713</v>
      </c>
    </row>
    <row r="281" spans="1:40" ht="15.75" customHeight="1">
      <c r="A281" s="32" t="s">
        <v>526</v>
      </c>
      <c r="B281" s="194" t="s">
        <v>554</v>
      </c>
      <c r="C281" s="131">
        <v>1</v>
      </c>
      <c r="D281" s="138">
        <v>193.89</v>
      </c>
      <c r="E281" s="133">
        <v>500</v>
      </c>
      <c r="F281" s="133">
        <f t="shared" si="9"/>
        <v>96945</v>
      </c>
      <c r="G281" s="145"/>
      <c r="H281" s="155">
        <f t="shared" si="10"/>
        <v>96945</v>
      </c>
      <c r="I281" s="149">
        <v>1</v>
      </c>
      <c r="J281" s="93" t="s">
        <v>718</v>
      </c>
      <c r="K281" s="93" t="s">
        <v>715</v>
      </c>
      <c r="L281" s="93" t="s">
        <v>716</v>
      </c>
      <c r="M281" s="80">
        <v>2</v>
      </c>
      <c r="N281" s="80">
        <v>1847</v>
      </c>
      <c r="O281" s="80"/>
      <c r="P281" s="80"/>
      <c r="Q281" s="80"/>
      <c r="R281" s="80"/>
      <c r="S281" s="80"/>
      <c r="T281" s="80"/>
      <c r="U281" s="86" t="s">
        <v>713</v>
      </c>
      <c r="V281" s="80" t="s">
        <v>713</v>
      </c>
      <c r="W281" s="80" t="s">
        <v>768</v>
      </c>
      <c r="X281" s="80" t="s">
        <v>762</v>
      </c>
      <c r="Y281" s="80" t="s">
        <v>713</v>
      </c>
      <c r="Z281" s="80" t="s">
        <v>788</v>
      </c>
      <c r="AA281" s="80" t="s">
        <v>713</v>
      </c>
      <c r="AB281" s="80" t="s">
        <v>762</v>
      </c>
      <c r="AC281" s="86" t="s">
        <v>713</v>
      </c>
      <c r="AD281" s="86" t="s">
        <v>713</v>
      </c>
      <c r="AE281" s="86" t="s">
        <v>713</v>
      </c>
      <c r="AF281" s="81">
        <v>2</v>
      </c>
      <c r="AG281" s="81"/>
      <c r="AH281" s="86" t="s">
        <v>713</v>
      </c>
      <c r="AI281" s="87" t="s">
        <v>979</v>
      </c>
      <c r="AJ281" s="91"/>
      <c r="AK281" s="175"/>
      <c r="AL281" s="65" t="s">
        <v>779</v>
      </c>
      <c r="AM281" s="86" t="s">
        <v>713</v>
      </c>
      <c r="AN281" s="86" t="s">
        <v>713</v>
      </c>
    </row>
    <row r="282" spans="1:40" ht="15.75" customHeight="1">
      <c r="A282" s="32" t="s">
        <v>1018</v>
      </c>
      <c r="B282" s="192" t="s">
        <v>556</v>
      </c>
      <c r="C282" s="131">
        <v>1</v>
      </c>
      <c r="D282" s="138">
        <v>81.48</v>
      </c>
      <c r="E282" s="133">
        <v>500</v>
      </c>
      <c r="F282" s="133">
        <f t="shared" si="9"/>
        <v>40740</v>
      </c>
      <c r="G282" s="145"/>
      <c r="H282" s="155">
        <f t="shared" si="10"/>
        <v>40740</v>
      </c>
      <c r="I282" s="149">
        <v>3</v>
      </c>
      <c r="J282" s="93" t="s">
        <v>714</v>
      </c>
      <c r="K282" s="93" t="s">
        <v>715</v>
      </c>
      <c r="L282" s="93" t="s">
        <v>716</v>
      </c>
      <c r="M282" s="80">
        <v>2</v>
      </c>
      <c r="N282" s="80">
        <v>1847</v>
      </c>
      <c r="O282" s="80"/>
      <c r="P282" s="80"/>
      <c r="Q282" s="80"/>
      <c r="R282" s="80"/>
      <c r="S282" s="80"/>
      <c r="T282" s="80"/>
      <c r="U282" s="86" t="s">
        <v>713</v>
      </c>
      <c r="V282" s="80" t="s">
        <v>762</v>
      </c>
      <c r="W282" s="80" t="s">
        <v>768</v>
      </c>
      <c r="X282" s="80" t="s">
        <v>762</v>
      </c>
      <c r="Y282" s="80" t="s">
        <v>713</v>
      </c>
      <c r="Z282" s="80" t="s">
        <v>788</v>
      </c>
      <c r="AA282" s="80" t="s">
        <v>713</v>
      </c>
      <c r="AB282" s="80" t="s">
        <v>762</v>
      </c>
      <c r="AC282" s="86" t="s">
        <v>713</v>
      </c>
      <c r="AD282" s="86" t="s">
        <v>713</v>
      </c>
      <c r="AE282" s="86" t="s">
        <v>713</v>
      </c>
      <c r="AF282" s="81">
        <v>5</v>
      </c>
      <c r="AG282" s="81"/>
      <c r="AH282" s="86" t="s">
        <v>713</v>
      </c>
      <c r="AI282" s="87" t="s">
        <v>979</v>
      </c>
      <c r="AJ282" s="91" t="s">
        <v>950</v>
      </c>
      <c r="AK282" s="175">
        <v>4900</v>
      </c>
      <c r="AL282" s="65" t="s">
        <v>779</v>
      </c>
      <c r="AM282" s="86" t="s">
        <v>713</v>
      </c>
      <c r="AN282" s="86" t="s">
        <v>713</v>
      </c>
    </row>
    <row r="283" spans="1:40" ht="15.75" customHeight="1">
      <c r="A283" s="32" t="s">
        <v>1019</v>
      </c>
      <c r="B283" s="193" t="s">
        <v>558</v>
      </c>
      <c r="C283" s="131">
        <v>1</v>
      </c>
      <c r="D283" s="138">
        <v>295.73</v>
      </c>
      <c r="E283" s="133">
        <v>500</v>
      </c>
      <c r="F283" s="133">
        <f t="shared" si="9"/>
        <v>147865</v>
      </c>
      <c r="G283" s="145"/>
      <c r="H283" s="155">
        <f t="shared" si="10"/>
        <v>147865</v>
      </c>
      <c r="I283" s="149">
        <v>3</v>
      </c>
      <c r="J283" s="93" t="s">
        <v>717</v>
      </c>
      <c r="K283" s="93" t="s">
        <v>715</v>
      </c>
      <c r="L283" s="93" t="s">
        <v>734</v>
      </c>
      <c r="M283" s="80">
        <v>2</v>
      </c>
      <c r="N283" s="80">
        <v>1890</v>
      </c>
      <c r="O283" s="80"/>
      <c r="P283" s="80"/>
      <c r="Q283" s="80"/>
      <c r="R283" s="80"/>
      <c r="S283" s="80"/>
      <c r="T283" s="80"/>
      <c r="U283" s="86" t="s">
        <v>713</v>
      </c>
      <c r="V283" s="80" t="s">
        <v>762</v>
      </c>
      <c r="W283" s="80" t="s">
        <v>768</v>
      </c>
      <c r="X283" s="80" t="s">
        <v>762</v>
      </c>
      <c r="Y283" s="80" t="s">
        <v>713</v>
      </c>
      <c r="Z283" s="80" t="s">
        <v>798</v>
      </c>
      <c r="AA283" s="80" t="s">
        <v>713</v>
      </c>
      <c r="AB283" s="80" t="s">
        <v>762</v>
      </c>
      <c r="AC283" s="86" t="s">
        <v>713</v>
      </c>
      <c r="AD283" s="86" t="s">
        <v>713</v>
      </c>
      <c r="AE283" s="86" t="s">
        <v>713</v>
      </c>
      <c r="AF283" s="81">
        <v>10</v>
      </c>
      <c r="AG283" s="81"/>
      <c r="AH283" s="86" t="s">
        <v>713</v>
      </c>
      <c r="AI283" s="87" t="s">
        <v>979</v>
      </c>
      <c r="AJ283" s="91" t="s">
        <v>961</v>
      </c>
      <c r="AK283" s="175">
        <f>49300+18700</f>
        <v>68000</v>
      </c>
      <c r="AL283" s="65" t="s">
        <v>779</v>
      </c>
      <c r="AM283" s="86" t="s">
        <v>713</v>
      </c>
      <c r="AN283" s="86" t="s">
        <v>713</v>
      </c>
    </row>
    <row r="284" spans="1:40" ht="15.75" customHeight="1">
      <c r="A284" s="32" t="s">
        <v>527</v>
      </c>
      <c r="B284" s="192" t="s">
        <v>560</v>
      </c>
      <c r="C284" s="131">
        <v>1</v>
      </c>
      <c r="D284" s="138">
        <v>241.89</v>
      </c>
      <c r="E284" s="133">
        <v>500</v>
      </c>
      <c r="F284" s="133">
        <f t="shared" si="9"/>
        <v>120945</v>
      </c>
      <c r="G284" s="145"/>
      <c r="H284" s="155">
        <f t="shared" si="10"/>
        <v>120945</v>
      </c>
      <c r="I284" s="149">
        <v>4</v>
      </c>
      <c r="J284" s="93" t="s">
        <v>717</v>
      </c>
      <c r="K284" s="93" t="s">
        <v>715</v>
      </c>
      <c r="L284" s="93" t="s">
        <v>716</v>
      </c>
      <c r="M284" s="80">
        <v>2</v>
      </c>
      <c r="N284" s="80">
        <v>1847</v>
      </c>
      <c r="O284" s="80"/>
      <c r="P284" s="80"/>
      <c r="Q284" s="80"/>
      <c r="R284" s="80"/>
      <c r="S284" s="80"/>
      <c r="T284" s="80"/>
      <c r="U284" s="86" t="s">
        <v>713</v>
      </c>
      <c r="V284" s="80" t="s">
        <v>762</v>
      </c>
      <c r="W284" s="80" t="s">
        <v>768</v>
      </c>
      <c r="X284" s="80" t="s">
        <v>762</v>
      </c>
      <c r="Y284" s="80" t="s">
        <v>713</v>
      </c>
      <c r="Z284" s="80" t="s">
        <v>798</v>
      </c>
      <c r="AA284" s="80" t="s">
        <v>713</v>
      </c>
      <c r="AB284" s="80" t="s">
        <v>762</v>
      </c>
      <c r="AC284" s="86" t="s">
        <v>713</v>
      </c>
      <c r="AD284" s="86" t="s">
        <v>713</v>
      </c>
      <c r="AE284" s="86" t="s">
        <v>713</v>
      </c>
      <c r="AF284" s="81">
        <v>6</v>
      </c>
      <c r="AG284" s="81"/>
      <c r="AH284" s="86" t="s">
        <v>713</v>
      </c>
      <c r="AI284" s="87" t="s">
        <v>979</v>
      </c>
      <c r="AJ284" s="91" t="s">
        <v>817</v>
      </c>
      <c r="AK284" s="175">
        <v>9200</v>
      </c>
      <c r="AL284" s="65" t="s">
        <v>779</v>
      </c>
      <c r="AM284" s="86" t="s">
        <v>713</v>
      </c>
      <c r="AN284" s="86" t="s">
        <v>713</v>
      </c>
    </row>
    <row r="285" spans="1:40" ht="15.75" customHeight="1">
      <c r="A285" s="32" t="s">
        <v>529</v>
      </c>
      <c r="B285" s="192" t="s">
        <v>562</v>
      </c>
      <c r="C285" s="140">
        <v>1</v>
      </c>
      <c r="D285" s="138">
        <v>120.74</v>
      </c>
      <c r="E285" s="133">
        <v>500</v>
      </c>
      <c r="F285" s="133">
        <f t="shared" si="9"/>
        <v>60370</v>
      </c>
      <c r="G285" s="145"/>
      <c r="H285" s="155">
        <f t="shared" si="10"/>
        <v>60370</v>
      </c>
      <c r="I285" s="149">
        <v>2</v>
      </c>
      <c r="J285" s="93" t="s">
        <v>714</v>
      </c>
      <c r="K285" s="93" t="s">
        <v>715</v>
      </c>
      <c r="L285" s="93" t="s">
        <v>716</v>
      </c>
      <c r="M285" s="80">
        <v>2</v>
      </c>
      <c r="N285" s="80">
        <v>1885</v>
      </c>
      <c r="O285" s="80"/>
      <c r="P285" s="80"/>
      <c r="Q285" s="80"/>
      <c r="R285" s="80"/>
      <c r="S285" s="80"/>
      <c r="T285" s="80"/>
      <c r="U285" s="86" t="s">
        <v>713</v>
      </c>
      <c r="V285" s="80"/>
      <c r="W285" s="80" t="s">
        <v>784</v>
      </c>
      <c r="X285" s="80"/>
      <c r="Y285" s="80" t="s">
        <v>713</v>
      </c>
      <c r="Z285" s="80" t="s">
        <v>784</v>
      </c>
      <c r="AA285" s="80" t="s">
        <v>713</v>
      </c>
      <c r="AB285" s="80" t="s">
        <v>762</v>
      </c>
      <c r="AC285" s="86" t="s">
        <v>713</v>
      </c>
      <c r="AD285" s="86" t="s">
        <v>713</v>
      </c>
      <c r="AE285" s="86" t="s">
        <v>713</v>
      </c>
      <c r="AF285" s="81">
        <v>3</v>
      </c>
      <c r="AG285" s="81"/>
      <c r="AH285" s="86" t="s">
        <v>713</v>
      </c>
      <c r="AI285" s="87" t="s">
        <v>979</v>
      </c>
      <c r="AJ285" s="91"/>
      <c r="AK285" s="175"/>
      <c r="AL285" s="65" t="s">
        <v>780</v>
      </c>
      <c r="AM285" s="86" t="s">
        <v>713</v>
      </c>
      <c r="AN285" s="86" t="s">
        <v>713</v>
      </c>
    </row>
    <row r="286" spans="1:40" ht="15.75" customHeight="1">
      <c r="A286" s="32" t="s">
        <v>531</v>
      </c>
      <c r="B286" s="192" t="s">
        <v>564</v>
      </c>
      <c r="C286" s="131">
        <v>1</v>
      </c>
      <c r="D286" s="138">
        <v>214.75</v>
      </c>
      <c r="E286" s="133">
        <v>500</v>
      </c>
      <c r="F286" s="133">
        <f t="shared" si="9"/>
        <v>107375</v>
      </c>
      <c r="G286" s="145"/>
      <c r="H286" s="155">
        <f t="shared" si="10"/>
        <v>107375</v>
      </c>
      <c r="I286" s="149">
        <v>3</v>
      </c>
      <c r="J286" s="93" t="s">
        <v>717</v>
      </c>
      <c r="K286" s="93" t="s">
        <v>715</v>
      </c>
      <c r="L286" s="93" t="s">
        <v>716</v>
      </c>
      <c r="M286" s="80">
        <v>2</v>
      </c>
      <c r="N286" s="80"/>
      <c r="O286" s="80">
        <v>1910</v>
      </c>
      <c r="P286" s="80"/>
      <c r="Q286" s="80"/>
      <c r="R286" s="80"/>
      <c r="S286" s="80"/>
      <c r="T286" s="80"/>
      <c r="U286" s="86" t="s">
        <v>713</v>
      </c>
      <c r="V286" s="80" t="s">
        <v>762</v>
      </c>
      <c r="W286" s="80" t="s">
        <v>774</v>
      </c>
      <c r="X286" s="80" t="s">
        <v>762</v>
      </c>
      <c r="Y286" s="80" t="s">
        <v>713</v>
      </c>
      <c r="Z286" s="80" t="s">
        <v>788</v>
      </c>
      <c r="AA286" s="86" t="s">
        <v>713</v>
      </c>
      <c r="AB286" s="80" t="s">
        <v>762</v>
      </c>
      <c r="AC286" s="86" t="s">
        <v>713</v>
      </c>
      <c r="AD286" s="86" t="s">
        <v>713</v>
      </c>
      <c r="AE286" s="86" t="s">
        <v>713</v>
      </c>
      <c r="AF286" s="81">
        <v>2</v>
      </c>
      <c r="AG286" s="81"/>
      <c r="AH286" s="86" t="s">
        <v>713</v>
      </c>
      <c r="AI286" s="87" t="s">
        <v>979</v>
      </c>
      <c r="AJ286" s="91" t="s">
        <v>962</v>
      </c>
      <c r="AK286" s="175">
        <f>9900+3000+3100</f>
        <v>16000</v>
      </c>
      <c r="AL286" s="65" t="s">
        <v>779</v>
      </c>
      <c r="AM286" s="86" t="s">
        <v>713</v>
      </c>
      <c r="AN286" s="86" t="s">
        <v>713</v>
      </c>
    </row>
    <row r="287" spans="1:40" ht="15.75" customHeight="1">
      <c r="A287" s="32" t="s">
        <v>533</v>
      </c>
      <c r="B287" s="193" t="s">
        <v>566</v>
      </c>
      <c r="C287" s="350">
        <v>2</v>
      </c>
      <c r="D287" s="349">
        <v>307.46</v>
      </c>
      <c r="E287" s="133">
        <v>500</v>
      </c>
      <c r="F287" s="133">
        <f t="shared" si="9"/>
        <v>153730</v>
      </c>
      <c r="G287" s="145"/>
      <c r="H287" s="155">
        <f t="shared" si="10"/>
        <v>153730</v>
      </c>
      <c r="I287" s="149">
        <v>2</v>
      </c>
      <c r="J287" s="93" t="s">
        <v>714</v>
      </c>
      <c r="K287" s="93" t="s">
        <v>715</v>
      </c>
      <c r="L287" s="93" t="s">
        <v>716</v>
      </c>
      <c r="M287" s="80">
        <v>2</v>
      </c>
      <c r="N287" s="80">
        <v>1880</v>
      </c>
      <c r="O287" s="80"/>
      <c r="P287" s="80"/>
      <c r="Q287" s="80"/>
      <c r="R287" s="80"/>
      <c r="S287" s="80"/>
      <c r="T287" s="80"/>
      <c r="U287" s="86" t="s">
        <v>713</v>
      </c>
      <c r="V287" s="80" t="s">
        <v>713</v>
      </c>
      <c r="W287" s="80" t="s">
        <v>774</v>
      </c>
      <c r="X287" s="80" t="s">
        <v>762</v>
      </c>
      <c r="Y287" s="80" t="s">
        <v>713</v>
      </c>
      <c r="Z287" s="80" t="s">
        <v>798</v>
      </c>
      <c r="AA287" s="86" t="s">
        <v>713</v>
      </c>
      <c r="AB287" s="80" t="s">
        <v>762</v>
      </c>
      <c r="AC287" s="86" t="s">
        <v>713</v>
      </c>
      <c r="AD287" s="86" t="s">
        <v>713</v>
      </c>
      <c r="AE287" s="86" t="s">
        <v>713</v>
      </c>
      <c r="AF287" s="81">
        <v>5</v>
      </c>
      <c r="AG287" s="81"/>
      <c r="AH287" s="86" t="s">
        <v>713</v>
      </c>
      <c r="AI287" s="87" t="s">
        <v>979</v>
      </c>
      <c r="AJ287" s="91" t="s">
        <v>963</v>
      </c>
      <c r="AK287" s="175">
        <f>4800+13500+13800</f>
        <v>32100</v>
      </c>
      <c r="AL287" s="65" t="s">
        <v>780</v>
      </c>
      <c r="AM287" s="86" t="s">
        <v>713</v>
      </c>
      <c r="AN287" s="86" t="s">
        <v>713</v>
      </c>
    </row>
    <row r="288" spans="1:40" ht="15.75" customHeight="1">
      <c r="A288" s="32" t="s">
        <v>535</v>
      </c>
      <c r="B288" s="192" t="s">
        <v>568</v>
      </c>
      <c r="C288" s="131">
        <v>1</v>
      </c>
      <c r="D288" s="138">
        <v>508.41</v>
      </c>
      <c r="E288" s="133">
        <v>500</v>
      </c>
      <c r="F288" s="133">
        <f t="shared" si="9"/>
        <v>254205</v>
      </c>
      <c r="G288" s="145"/>
      <c r="H288" s="155">
        <f t="shared" si="10"/>
        <v>254205</v>
      </c>
      <c r="I288" s="149">
        <v>4</v>
      </c>
      <c r="J288" s="93" t="s">
        <v>717</v>
      </c>
      <c r="K288" s="93" t="s">
        <v>715</v>
      </c>
      <c r="L288" s="93" t="s">
        <v>716</v>
      </c>
      <c r="M288" s="80">
        <v>2</v>
      </c>
      <c r="N288" s="80">
        <v>1900</v>
      </c>
      <c r="O288" s="80"/>
      <c r="P288" s="80"/>
      <c r="Q288" s="80"/>
      <c r="R288" s="80"/>
      <c r="S288" s="80"/>
      <c r="T288" s="80"/>
      <c r="U288" s="86" t="s">
        <v>713</v>
      </c>
      <c r="V288" s="80" t="s">
        <v>762</v>
      </c>
      <c r="W288" s="80" t="s">
        <v>774</v>
      </c>
      <c r="X288" s="80" t="s">
        <v>762</v>
      </c>
      <c r="Y288" s="80" t="s">
        <v>713</v>
      </c>
      <c r="Z288" s="80" t="s">
        <v>790</v>
      </c>
      <c r="AA288" s="86" t="s">
        <v>713</v>
      </c>
      <c r="AB288" s="80" t="s">
        <v>762</v>
      </c>
      <c r="AC288" s="86" t="s">
        <v>713</v>
      </c>
      <c r="AD288" s="86" t="s">
        <v>713</v>
      </c>
      <c r="AE288" s="86" t="s">
        <v>713</v>
      </c>
      <c r="AF288" s="81">
        <v>9</v>
      </c>
      <c r="AG288" s="81"/>
      <c r="AH288" s="86" t="s">
        <v>713</v>
      </c>
      <c r="AI288" s="87" t="s">
        <v>979</v>
      </c>
      <c r="AJ288" s="91" t="s">
        <v>833</v>
      </c>
      <c r="AK288" s="175">
        <f>8000+10000</f>
        <v>18000</v>
      </c>
      <c r="AL288" s="65" t="s">
        <v>780</v>
      </c>
      <c r="AM288" s="86" t="s">
        <v>713</v>
      </c>
      <c r="AN288" s="86" t="s">
        <v>713</v>
      </c>
    </row>
    <row r="289" spans="1:40" ht="15.75" customHeight="1">
      <c r="A289" s="32" t="s">
        <v>537</v>
      </c>
      <c r="B289" s="192" t="s">
        <v>570</v>
      </c>
      <c r="C289" s="131">
        <v>1</v>
      </c>
      <c r="D289" s="138">
        <v>183.14</v>
      </c>
      <c r="E289" s="133">
        <v>500</v>
      </c>
      <c r="F289" s="133">
        <f t="shared" si="9"/>
        <v>91570</v>
      </c>
      <c r="G289" s="145"/>
      <c r="H289" s="155">
        <f t="shared" si="10"/>
        <v>91570</v>
      </c>
      <c r="I289" s="149">
        <v>3</v>
      </c>
      <c r="J289" s="93" t="s">
        <v>714</v>
      </c>
      <c r="K289" s="93" t="s">
        <v>715</v>
      </c>
      <c r="L289" s="93" t="s">
        <v>752</v>
      </c>
      <c r="M289" s="80">
        <v>1</v>
      </c>
      <c r="N289" s="80"/>
      <c r="O289" s="80">
        <v>1905</v>
      </c>
      <c r="P289" s="80"/>
      <c r="Q289" s="80"/>
      <c r="R289" s="80"/>
      <c r="S289" s="80"/>
      <c r="T289" s="80"/>
      <c r="U289" s="86" t="s">
        <v>713</v>
      </c>
      <c r="V289" s="96" t="s">
        <v>762</v>
      </c>
      <c r="W289" s="97">
        <v>40165</v>
      </c>
      <c r="X289" s="96" t="s">
        <v>762</v>
      </c>
      <c r="Y289" s="96" t="s">
        <v>975</v>
      </c>
      <c r="Z289" s="96" t="s">
        <v>975</v>
      </c>
      <c r="AA289" s="86" t="s">
        <v>713</v>
      </c>
      <c r="AB289" s="96" t="s">
        <v>713</v>
      </c>
      <c r="AC289" s="86" t="s">
        <v>713</v>
      </c>
      <c r="AD289" s="86" t="s">
        <v>713</v>
      </c>
      <c r="AE289" s="86" t="s">
        <v>713</v>
      </c>
      <c r="AF289" s="81">
        <v>5</v>
      </c>
      <c r="AG289" s="81"/>
      <c r="AH289" s="86" t="s">
        <v>713</v>
      </c>
      <c r="AI289" s="87" t="s">
        <v>979</v>
      </c>
      <c r="AJ289" s="91" t="s">
        <v>810</v>
      </c>
      <c r="AK289" s="175">
        <v>11000</v>
      </c>
      <c r="AL289" s="65" t="s">
        <v>778</v>
      </c>
      <c r="AM289" s="86" t="s">
        <v>713</v>
      </c>
      <c r="AN289" s="86" t="s">
        <v>713</v>
      </c>
    </row>
    <row r="290" spans="1:40" ht="15.75" customHeight="1">
      <c r="A290" s="32" t="s">
        <v>539</v>
      </c>
      <c r="B290" s="193" t="s">
        <v>572</v>
      </c>
      <c r="C290" s="131">
        <v>1</v>
      </c>
      <c r="D290" s="138">
        <v>348.09</v>
      </c>
      <c r="E290" s="133">
        <v>500</v>
      </c>
      <c r="F290" s="133">
        <f t="shared" si="9"/>
        <v>174045</v>
      </c>
      <c r="G290" s="145"/>
      <c r="H290" s="155">
        <f t="shared" si="10"/>
        <v>174045</v>
      </c>
      <c r="I290" s="149">
        <v>1</v>
      </c>
      <c r="J290" s="93" t="s">
        <v>749</v>
      </c>
      <c r="K290" s="93" t="s">
        <v>715</v>
      </c>
      <c r="L290" s="93" t="s">
        <v>716</v>
      </c>
      <c r="M290" s="80">
        <v>2</v>
      </c>
      <c r="N290" s="80"/>
      <c r="O290" s="80"/>
      <c r="P290" s="80"/>
      <c r="Q290" s="80">
        <v>1952</v>
      </c>
      <c r="R290" s="80"/>
      <c r="S290" s="80"/>
      <c r="T290" s="80"/>
      <c r="U290" s="86" t="s">
        <v>713</v>
      </c>
      <c r="V290" s="96" t="s">
        <v>713</v>
      </c>
      <c r="W290" s="97">
        <v>40165</v>
      </c>
      <c r="X290" s="96" t="s">
        <v>762</v>
      </c>
      <c r="Y290" s="96" t="s">
        <v>992</v>
      </c>
      <c r="Z290" s="96" t="s">
        <v>975</v>
      </c>
      <c r="AA290" s="86" t="s">
        <v>713</v>
      </c>
      <c r="AB290" s="96" t="s">
        <v>762</v>
      </c>
      <c r="AC290" s="86" t="s">
        <v>713</v>
      </c>
      <c r="AD290" s="86" t="s">
        <v>713</v>
      </c>
      <c r="AE290" s="86" t="s">
        <v>713</v>
      </c>
      <c r="AF290" s="81">
        <v>8</v>
      </c>
      <c r="AG290" s="81"/>
      <c r="AH290" s="86" t="s">
        <v>713</v>
      </c>
      <c r="AI290" s="87" t="s">
        <v>979</v>
      </c>
      <c r="AJ290" s="91" t="s">
        <v>797</v>
      </c>
      <c r="AK290" s="175">
        <v>25000</v>
      </c>
      <c r="AL290" s="65" t="s">
        <v>778</v>
      </c>
      <c r="AM290" s="86" t="s">
        <v>713</v>
      </c>
      <c r="AN290" s="86" t="s">
        <v>713</v>
      </c>
    </row>
    <row r="291" spans="1:40" ht="15.75" customHeight="1">
      <c r="A291" s="32" t="s">
        <v>541</v>
      </c>
      <c r="B291" s="192" t="s">
        <v>572</v>
      </c>
      <c r="C291" s="131">
        <v>1</v>
      </c>
      <c r="D291" s="138">
        <v>339.48</v>
      </c>
      <c r="E291" s="133">
        <v>500</v>
      </c>
      <c r="F291" s="133">
        <f t="shared" si="9"/>
        <v>169740</v>
      </c>
      <c r="G291" s="145"/>
      <c r="H291" s="155">
        <f t="shared" si="10"/>
        <v>169740</v>
      </c>
      <c r="I291" s="149">
        <v>2</v>
      </c>
      <c r="J291" s="93" t="s">
        <v>751</v>
      </c>
      <c r="K291" s="93" t="s">
        <v>750</v>
      </c>
      <c r="L291" s="93" t="s">
        <v>716</v>
      </c>
      <c r="M291" s="80">
        <v>2</v>
      </c>
      <c r="N291" s="80"/>
      <c r="O291" s="80"/>
      <c r="P291" s="80"/>
      <c r="Q291" s="80">
        <v>1952</v>
      </c>
      <c r="R291" s="80"/>
      <c r="S291" s="80"/>
      <c r="T291" s="80"/>
      <c r="U291" s="86" t="s">
        <v>713</v>
      </c>
      <c r="V291" s="96" t="s">
        <v>762</v>
      </c>
      <c r="W291" s="97">
        <v>40165</v>
      </c>
      <c r="X291" s="96" t="s">
        <v>762</v>
      </c>
      <c r="Y291" s="96" t="s">
        <v>992</v>
      </c>
      <c r="Z291" s="96" t="s">
        <v>975</v>
      </c>
      <c r="AA291" s="86" t="s">
        <v>713</v>
      </c>
      <c r="AB291" s="96" t="s">
        <v>762</v>
      </c>
      <c r="AC291" s="86" t="s">
        <v>713</v>
      </c>
      <c r="AD291" s="86" t="s">
        <v>713</v>
      </c>
      <c r="AE291" s="86" t="s">
        <v>713</v>
      </c>
      <c r="AF291" s="81">
        <v>9</v>
      </c>
      <c r="AG291" s="81"/>
      <c r="AH291" s="86" t="s">
        <v>713</v>
      </c>
      <c r="AI291" s="87" t="s">
        <v>979</v>
      </c>
      <c r="AJ291" s="91" t="s">
        <v>964</v>
      </c>
      <c r="AK291" s="175">
        <f>40000+28700</f>
        <v>68700</v>
      </c>
      <c r="AL291" s="65" t="s">
        <v>778</v>
      </c>
      <c r="AM291" s="86" t="s">
        <v>713</v>
      </c>
      <c r="AN291" s="86" t="s">
        <v>713</v>
      </c>
    </row>
    <row r="292" spans="1:40" ht="15.75" customHeight="1">
      <c r="A292" s="32" t="s">
        <v>543</v>
      </c>
      <c r="B292" s="192" t="s">
        <v>575</v>
      </c>
      <c r="C292" s="131">
        <v>1</v>
      </c>
      <c r="D292" s="138">
        <v>196.76</v>
      </c>
      <c r="E292" s="133"/>
      <c r="F292" s="133"/>
      <c r="G292" s="145">
        <v>227496.88</v>
      </c>
      <c r="H292" s="155">
        <f t="shared" si="10"/>
        <v>-227496.88</v>
      </c>
      <c r="I292" s="149">
        <v>3</v>
      </c>
      <c r="J292" s="93" t="s">
        <v>714</v>
      </c>
      <c r="K292" s="93" t="s">
        <v>715</v>
      </c>
      <c r="L292" s="93" t="s">
        <v>716</v>
      </c>
      <c r="M292" s="80">
        <v>2</v>
      </c>
      <c r="N292" s="80"/>
      <c r="O292" s="80">
        <v>1934</v>
      </c>
      <c r="P292" s="80"/>
      <c r="Q292" s="80"/>
      <c r="R292" s="80"/>
      <c r="S292" s="80"/>
      <c r="T292" s="80"/>
      <c r="U292" s="86" t="s">
        <v>713</v>
      </c>
      <c r="V292" s="96" t="s">
        <v>762</v>
      </c>
      <c r="W292" s="97">
        <v>40165</v>
      </c>
      <c r="X292" s="96" t="s">
        <v>762</v>
      </c>
      <c r="Y292" s="96" t="s">
        <v>992</v>
      </c>
      <c r="Z292" s="96" t="s">
        <v>975</v>
      </c>
      <c r="AA292" s="86" t="s">
        <v>713</v>
      </c>
      <c r="AB292" s="96" t="s">
        <v>713</v>
      </c>
      <c r="AC292" s="86" t="s">
        <v>713</v>
      </c>
      <c r="AD292" s="86" t="s">
        <v>713</v>
      </c>
      <c r="AE292" s="86" t="s">
        <v>713</v>
      </c>
      <c r="AF292" s="81">
        <v>4</v>
      </c>
      <c r="AG292" s="81"/>
      <c r="AH292" s="86" t="s">
        <v>713</v>
      </c>
      <c r="AI292" s="87" t="s">
        <v>979</v>
      </c>
      <c r="AJ292" s="91" t="s">
        <v>827</v>
      </c>
      <c r="AK292" s="175">
        <v>5000</v>
      </c>
      <c r="AL292" s="65" t="s">
        <v>778</v>
      </c>
      <c r="AM292" s="86" t="s">
        <v>713</v>
      </c>
      <c r="AN292" s="86" t="s">
        <v>713</v>
      </c>
    </row>
    <row r="293" spans="1:40" ht="15.75" customHeight="1">
      <c r="A293" s="32" t="s">
        <v>545</v>
      </c>
      <c r="B293" s="193" t="s">
        <v>577</v>
      </c>
      <c r="C293" s="131">
        <v>1</v>
      </c>
      <c r="D293" s="138">
        <v>27.98</v>
      </c>
      <c r="E293" s="133">
        <v>500</v>
      </c>
      <c r="F293" s="133">
        <f t="shared" si="9"/>
        <v>13990</v>
      </c>
      <c r="G293" s="145"/>
      <c r="H293" s="155">
        <f t="shared" si="10"/>
        <v>13990</v>
      </c>
      <c r="I293" s="149">
        <v>1</v>
      </c>
      <c r="J293" s="93" t="s">
        <v>714</v>
      </c>
      <c r="K293" s="93" t="s">
        <v>715</v>
      </c>
      <c r="L293" s="93" t="s">
        <v>716</v>
      </c>
      <c r="M293" s="80">
        <v>2</v>
      </c>
      <c r="N293" s="80"/>
      <c r="O293" s="80"/>
      <c r="P293" s="80"/>
      <c r="Q293" s="80"/>
      <c r="R293" s="80">
        <v>1960</v>
      </c>
      <c r="S293" s="80"/>
      <c r="T293" s="80"/>
      <c r="U293" s="86" t="s">
        <v>713</v>
      </c>
      <c r="V293" s="96" t="s">
        <v>713</v>
      </c>
      <c r="W293" s="97">
        <v>40196</v>
      </c>
      <c r="X293" s="96" t="s">
        <v>762</v>
      </c>
      <c r="Y293" s="96" t="s">
        <v>975</v>
      </c>
      <c r="Z293" s="96" t="s">
        <v>992</v>
      </c>
      <c r="AA293" s="86" t="s">
        <v>713</v>
      </c>
      <c r="AB293" s="96" t="s">
        <v>713</v>
      </c>
      <c r="AC293" s="86" t="s">
        <v>713</v>
      </c>
      <c r="AD293" s="86" t="s">
        <v>713</v>
      </c>
      <c r="AE293" s="86" t="s">
        <v>713</v>
      </c>
      <c r="AF293" s="81">
        <v>1</v>
      </c>
      <c r="AG293" s="81"/>
      <c r="AH293" s="86" t="s">
        <v>713</v>
      </c>
      <c r="AI293" s="87" t="s">
        <v>979</v>
      </c>
      <c r="AJ293" s="91"/>
      <c r="AK293" s="175"/>
      <c r="AL293" s="65" t="s">
        <v>780</v>
      </c>
      <c r="AM293" s="86" t="s">
        <v>713</v>
      </c>
      <c r="AN293" s="86" t="s">
        <v>713</v>
      </c>
    </row>
    <row r="294" spans="1:40" ht="15.75" customHeight="1">
      <c r="A294" s="32" t="s">
        <v>547</v>
      </c>
      <c r="B294" s="193" t="s">
        <v>578</v>
      </c>
      <c r="C294" s="131">
        <v>1</v>
      </c>
      <c r="D294" s="137">
        <v>290.8</v>
      </c>
      <c r="E294" s="133">
        <v>500</v>
      </c>
      <c r="F294" s="133">
        <f t="shared" si="9"/>
        <v>145400</v>
      </c>
      <c r="G294" s="145"/>
      <c r="H294" s="155">
        <f t="shared" si="10"/>
        <v>145400</v>
      </c>
      <c r="I294" s="149">
        <v>4</v>
      </c>
      <c r="J294" s="93" t="s">
        <v>728</v>
      </c>
      <c r="K294" s="93" t="s">
        <v>750</v>
      </c>
      <c r="L294" s="93" t="s">
        <v>716</v>
      </c>
      <c r="M294" s="80">
        <v>2</v>
      </c>
      <c r="N294" s="80">
        <v>1880</v>
      </c>
      <c r="O294" s="80"/>
      <c r="P294" s="80"/>
      <c r="Q294" s="80"/>
      <c r="R294" s="80"/>
      <c r="S294" s="80"/>
      <c r="T294" s="80"/>
      <c r="U294" s="86" t="s">
        <v>713</v>
      </c>
      <c r="V294" s="80" t="s">
        <v>762</v>
      </c>
      <c r="W294" s="80" t="s">
        <v>775</v>
      </c>
      <c r="X294" s="80" t="s">
        <v>762</v>
      </c>
      <c r="Y294" s="80" t="s">
        <v>713</v>
      </c>
      <c r="Z294" s="80" t="s">
        <v>795</v>
      </c>
      <c r="AA294" s="86" t="s">
        <v>713</v>
      </c>
      <c r="AB294" s="80" t="s">
        <v>713</v>
      </c>
      <c r="AC294" s="86" t="s">
        <v>713</v>
      </c>
      <c r="AD294" s="86" t="s">
        <v>713</v>
      </c>
      <c r="AE294" s="86" t="s">
        <v>713</v>
      </c>
      <c r="AF294" s="81">
        <v>15</v>
      </c>
      <c r="AG294" s="81">
        <v>2</v>
      </c>
      <c r="AH294" s="86" t="s">
        <v>713</v>
      </c>
      <c r="AI294" s="87" t="s">
        <v>979</v>
      </c>
      <c r="AJ294" s="91" t="s">
        <v>965</v>
      </c>
      <c r="AK294" s="175">
        <f>32300+22000+26800</f>
        <v>81100</v>
      </c>
      <c r="AL294" s="65" t="s">
        <v>778</v>
      </c>
      <c r="AM294" s="86" t="s">
        <v>713</v>
      </c>
      <c r="AN294" s="86" t="s">
        <v>713</v>
      </c>
    </row>
    <row r="295" spans="1:224" ht="14.25">
      <c r="A295" s="32" t="s">
        <v>1020</v>
      </c>
      <c r="B295" s="196" t="s">
        <v>613</v>
      </c>
      <c r="C295" s="141">
        <v>1</v>
      </c>
      <c r="D295" s="116">
        <v>628.94</v>
      </c>
      <c r="E295" s="133">
        <v>500</v>
      </c>
      <c r="F295" s="133">
        <f t="shared" si="9"/>
        <v>314470</v>
      </c>
      <c r="G295" s="146"/>
      <c r="H295" s="155">
        <f t="shared" si="10"/>
        <v>314470</v>
      </c>
      <c r="I295" s="154">
        <v>5</v>
      </c>
      <c r="J295" s="47" t="s">
        <v>717</v>
      </c>
      <c r="K295" s="47" t="s">
        <v>715</v>
      </c>
      <c r="L295" s="47" t="s">
        <v>716</v>
      </c>
      <c r="M295" s="47">
        <v>2</v>
      </c>
      <c r="N295" s="51"/>
      <c r="O295" s="51">
        <v>1910</v>
      </c>
      <c r="P295" s="51"/>
      <c r="Q295" s="51"/>
      <c r="R295" s="51"/>
      <c r="S295" s="51"/>
      <c r="T295" s="51"/>
      <c r="U295" s="46" t="s">
        <v>713</v>
      </c>
      <c r="V295" s="46" t="s">
        <v>762</v>
      </c>
      <c r="W295" s="46" t="s">
        <v>775</v>
      </c>
      <c r="X295" s="46"/>
      <c r="Y295" s="46" t="s">
        <v>713</v>
      </c>
      <c r="Z295" s="46" t="s">
        <v>856</v>
      </c>
      <c r="AA295" s="46" t="s">
        <v>713</v>
      </c>
      <c r="AB295" s="46" t="s">
        <v>762</v>
      </c>
      <c r="AC295" s="46" t="s">
        <v>713</v>
      </c>
      <c r="AD295" s="46" t="s">
        <v>713</v>
      </c>
      <c r="AE295" s="46" t="s">
        <v>713</v>
      </c>
      <c r="AF295" s="46">
        <v>4</v>
      </c>
      <c r="AG295" s="46"/>
      <c r="AH295" s="46" t="s">
        <v>713</v>
      </c>
      <c r="AI295" s="46"/>
      <c r="AJ295" s="46"/>
      <c r="AK295" s="179"/>
      <c r="AL295" s="46" t="s">
        <v>779</v>
      </c>
      <c r="AM295" s="46" t="s">
        <v>713</v>
      </c>
      <c r="AN295" s="46" t="s">
        <v>713</v>
      </c>
      <c r="AO295" s="180"/>
      <c r="AP295" s="180"/>
      <c r="AQ295" s="180"/>
      <c r="AR295" s="180"/>
      <c r="AS295" s="180"/>
      <c r="AT295" s="180"/>
      <c r="AU295" s="180"/>
      <c r="AV295" s="180"/>
      <c r="AW295" s="180"/>
      <c r="AX295" s="180"/>
      <c r="AY295" s="180"/>
      <c r="AZ295" s="180"/>
      <c r="BA295" s="180"/>
      <c r="BB295" s="180"/>
      <c r="BC295" s="180"/>
      <c r="BD295" s="180"/>
      <c r="BE295" s="180"/>
      <c r="BF295" s="180"/>
      <c r="BG295" s="180"/>
      <c r="BH295" s="180"/>
      <c r="BI295" s="180"/>
      <c r="BJ295" s="180"/>
      <c r="BK295" s="180"/>
      <c r="BL295" s="180"/>
      <c r="BM295" s="180"/>
      <c r="BN295" s="180"/>
      <c r="BO295" s="180"/>
      <c r="BP295" s="180"/>
      <c r="BQ295" s="180"/>
      <c r="BR295" s="180"/>
      <c r="BS295" s="180"/>
      <c r="BT295" s="180"/>
      <c r="BU295" s="180"/>
      <c r="BV295" s="180"/>
      <c r="BW295" s="180"/>
      <c r="BX295" s="180"/>
      <c r="BY295" s="180"/>
      <c r="BZ295" s="180"/>
      <c r="CA295" s="180"/>
      <c r="CB295" s="180"/>
      <c r="CC295" s="180"/>
      <c r="CD295" s="180"/>
      <c r="CE295" s="180"/>
      <c r="CF295" s="180"/>
      <c r="CG295" s="180"/>
      <c r="CH295" s="180"/>
      <c r="CI295" s="180"/>
      <c r="CJ295" s="180"/>
      <c r="CK295" s="180"/>
      <c r="CL295" s="180"/>
      <c r="CM295" s="180"/>
      <c r="CN295" s="180"/>
      <c r="CO295" s="180"/>
      <c r="CP295" s="180"/>
      <c r="CQ295" s="180"/>
      <c r="CR295" s="180"/>
      <c r="CS295" s="180"/>
      <c r="CT295" s="180"/>
      <c r="CU295" s="180"/>
      <c r="CV295" s="180"/>
      <c r="CW295" s="180"/>
      <c r="CX295" s="180"/>
      <c r="CY295" s="180"/>
      <c r="CZ295" s="180"/>
      <c r="DA295" s="180"/>
      <c r="DB295" s="180"/>
      <c r="DC295" s="180"/>
      <c r="DD295" s="180"/>
      <c r="DE295" s="180"/>
      <c r="DF295" s="180"/>
      <c r="DG295" s="180"/>
      <c r="DH295" s="180"/>
      <c r="DI295" s="180"/>
      <c r="DJ295" s="180"/>
      <c r="DK295" s="180"/>
      <c r="DL295" s="180"/>
      <c r="DM295" s="180"/>
      <c r="DN295" s="180"/>
      <c r="DO295" s="180"/>
      <c r="DP295" s="180"/>
      <c r="DQ295" s="180"/>
      <c r="DR295" s="180"/>
      <c r="DS295" s="180"/>
      <c r="DT295" s="180"/>
      <c r="DU295" s="180"/>
      <c r="DV295" s="180"/>
      <c r="DW295" s="180"/>
      <c r="DX295" s="180"/>
      <c r="DY295" s="180"/>
      <c r="DZ295" s="180"/>
      <c r="EA295" s="180"/>
      <c r="EB295" s="180"/>
      <c r="EC295" s="180"/>
      <c r="ED295" s="180"/>
      <c r="EE295" s="180"/>
      <c r="EF295" s="180"/>
      <c r="EG295" s="180"/>
      <c r="EH295" s="180"/>
      <c r="EI295" s="180"/>
      <c r="EJ295" s="180"/>
      <c r="EK295" s="180"/>
      <c r="EL295" s="180"/>
      <c r="EM295" s="180"/>
      <c r="EN295" s="180"/>
      <c r="EO295" s="180"/>
      <c r="EP295" s="180"/>
      <c r="EQ295" s="180"/>
      <c r="ER295" s="180"/>
      <c r="ES295" s="180"/>
      <c r="ET295" s="180"/>
      <c r="EU295" s="180"/>
      <c r="EV295" s="180"/>
      <c r="EW295" s="180"/>
      <c r="EX295" s="180"/>
      <c r="EY295" s="180"/>
      <c r="EZ295" s="180"/>
      <c r="FA295" s="180"/>
      <c r="FB295" s="180"/>
      <c r="FC295" s="180"/>
      <c r="FD295" s="180"/>
      <c r="FE295" s="180"/>
      <c r="FF295" s="180"/>
      <c r="FG295" s="180"/>
      <c r="FH295" s="180"/>
      <c r="FI295" s="180"/>
      <c r="FJ295" s="180"/>
      <c r="FK295" s="180"/>
      <c r="FL295" s="180"/>
      <c r="FM295" s="180"/>
      <c r="FN295" s="180"/>
      <c r="FO295" s="180"/>
      <c r="FP295" s="180"/>
      <c r="FQ295" s="180"/>
      <c r="FR295" s="180"/>
      <c r="FS295" s="180"/>
      <c r="FT295" s="180"/>
      <c r="FU295" s="180"/>
      <c r="FV295" s="180"/>
      <c r="FW295" s="180"/>
      <c r="FX295" s="180"/>
      <c r="FY295" s="180"/>
      <c r="FZ295" s="180"/>
      <c r="GA295" s="180"/>
      <c r="GB295" s="180"/>
      <c r="GC295" s="180"/>
      <c r="GD295" s="180"/>
      <c r="GE295" s="180"/>
      <c r="GF295" s="180"/>
      <c r="GG295" s="180"/>
      <c r="GH295" s="180"/>
      <c r="GI295" s="180"/>
      <c r="GJ295" s="180"/>
      <c r="GK295" s="180"/>
      <c r="GL295" s="180"/>
      <c r="GM295" s="180"/>
      <c r="GN295" s="180"/>
      <c r="GO295" s="180"/>
      <c r="GP295" s="180"/>
      <c r="GQ295" s="180"/>
      <c r="GR295" s="180"/>
      <c r="GS295" s="180"/>
      <c r="GT295" s="180"/>
      <c r="GU295" s="180"/>
      <c r="GV295" s="180"/>
      <c r="GW295" s="180"/>
      <c r="GX295" s="180"/>
      <c r="GY295" s="180"/>
      <c r="GZ295" s="180"/>
      <c r="HA295" s="180"/>
      <c r="HB295" s="180"/>
      <c r="HC295" s="180"/>
      <c r="HD295" s="180"/>
      <c r="HE295" s="180"/>
      <c r="HF295" s="180"/>
      <c r="HG295" s="180"/>
      <c r="HH295" s="180"/>
      <c r="HI295" s="180"/>
      <c r="HJ295" s="180"/>
      <c r="HK295" s="180"/>
      <c r="HL295" s="180"/>
      <c r="HM295" s="180"/>
      <c r="HN295" s="180"/>
      <c r="HO295" s="180"/>
      <c r="HP295" s="180"/>
    </row>
    <row r="296" spans="1:224" ht="25.5">
      <c r="A296" s="32" t="s">
        <v>549</v>
      </c>
      <c r="B296" s="196" t="s">
        <v>613</v>
      </c>
      <c r="C296" s="141">
        <v>1</v>
      </c>
      <c r="D296" s="117" t="s">
        <v>998</v>
      </c>
      <c r="E296" s="133"/>
      <c r="F296" s="133"/>
      <c r="G296" s="146">
        <v>18660.39</v>
      </c>
      <c r="H296" s="155">
        <f t="shared" si="10"/>
        <v>-18660.39</v>
      </c>
      <c r="I296" s="154">
        <v>4</v>
      </c>
      <c r="J296" s="47" t="s">
        <v>718</v>
      </c>
      <c r="K296" s="47" t="s">
        <v>715</v>
      </c>
      <c r="L296" s="47" t="s">
        <v>716</v>
      </c>
      <c r="M296" s="47">
        <v>2</v>
      </c>
      <c r="N296" s="51"/>
      <c r="O296" s="51">
        <v>1910</v>
      </c>
      <c r="P296" s="51"/>
      <c r="Q296" s="51"/>
      <c r="R296" s="51"/>
      <c r="S296" s="51"/>
      <c r="T296" s="51"/>
      <c r="U296" s="46" t="s">
        <v>713</v>
      </c>
      <c r="V296" s="46" t="s">
        <v>762</v>
      </c>
      <c r="W296" s="46" t="s">
        <v>775</v>
      </c>
      <c r="X296" s="46"/>
      <c r="Y296" s="46" t="s">
        <v>713</v>
      </c>
      <c r="Z296" s="46" t="s">
        <v>856</v>
      </c>
      <c r="AA296" s="46" t="s">
        <v>713</v>
      </c>
      <c r="AB296" s="46" t="s">
        <v>762</v>
      </c>
      <c r="AC296" s="46" t="s">
        <v>713</v>
      </c>
      <c r="AD296" s="46" t="s">
        <v>713</v>
      </c>
      <c r="AE296" s="46" t="s">
        <v>713</v>
      </c>
      <c r="AF296" s="46">
        <v>4</v>
      </c>
      <c r="AG296" s="46"/>
      <c r="AH296" s="46" t="s">
        <v>713</v>
      </c>
      <c r="AI296" s="46"/>
      <c r="AJ296" s="46"/>
      <c r="AK296" s="179"/>
      <c r="AL296" s="46" t="s">
        <v>779</v>
      </c>
      <c r="AM296" s="46" t="s">
        <v>713</v>
      </c>
      <c r="AN296" s="46" t="s">
        <v>713</v>
      </c>
      <c r="AO296" s="180"/>
      <c r="AP296" s="180"/>
      <c r="AQ296" s="180"/>
      <c r="AR296" s="180"/>
      <c r="AS296" s="180"/>
      <c r="AT296" s="180"/>
      <c r="AU296" s="180"/>
      <c r="AV296" s="180"/>
      <c r="AW296" s="180"/>
      <c r="AX296" s="180"/>
      <c r="AY296" s="180"/>
      <c r="AZ296" s="180"/>
      <c r="BA296" s="180"/>
      <c r="BB296" s="180"/>
      <c r="BC296" s="180"/>
      <c r="BD296" s="180"/>
      <c r="BE296" s="180"/>
      <c r="BF296" s="180"/>
      <c r="BG296" s="180"/>
      <c r="BH296" s="180"/>
      <c r="BI296" s="180"/>
      <c r="BJ296" s="180"/>
      <c r="BK296" s="180"/>
      <c r="BL296" s="180"/>
      <c r="BM296" s="180"/>
      <c r="BN296" s="180"/>
      <c r="BO296" s="180"/>
      <c r="BP296" s="180"/>
      <c r="BQ296" s="180"/>
      <c r="BR296" s="180"/>
      <c r="BS296" s="180"/>
      <c r="BT296" s="180"/>
      <c r="BU296" s="180"/>
      <c r="BV296" s="180"/>
      <c r="BW296" s="180"/>
      <c r="BX296" s="180"/>
      <c r="BY296" s="180"/>
      <c r="BZ296" s="180"/>
      <c r="CA296" s="180"/>
      <c r="CB296" s="180"/>
      <c r="CC296" s="180"/>
      <c r="CD296" s="180"/>
      <c r="CE296" s="180"/>
      <c r="CF296" s="180"/>
      <c r="CG296" s="180"/>
      <c r="CH296" s="180"/>
      <c r="CI296" s="180"/>
      <c r="CJ296" s="180"/>
      <c r="CK296" s="180"/>
      <c r="CL296" s="180"/>
      <c r="CM296" s="180"/>
      <c r="CN296" s="180"/>
      <c r="CO296" s="180"/>
      <c r="CP296" s="180"/>
      <c r="CQ296" s="180"/>
      <c r="CR296" s="180"/>
      <c r="CS296" s="180"/>
      <c r="CT296" s="180"/>
      <c r="CU296" s="180"/>
      <c r="CV296" s="180"/>
      <c r="CW296" s="180"/>
      <c r="CX296" s="180"/>
      <c r="CY296" s="180"/>
      <c r="CZ296" s="180"/>
      <c r="DA296" s="180"/>
      <c r="DB296" s="180"/>
      <c r="DC296" s="180"/>
      <c r="DD296" s="180"/>
      <c r="DE296" s="180"/>
      <c r="DF296" s="180"/>
      <c r="DG296" s="180"/>
      <c r="DH296" s="180"/>
      <c r="DI296" s="180"/>
      <c r="DJ296" s="180"/>
      <c r="DK296" s="180"/>
      <c r="DL296" s="180"/>
      <c r="DM296" s="180"/>
      <c r="DN296" s="180"/>
      <c r="DO296" s="180"/>
      <c r="DP296" s="180"/>
      <c r="DQ296" s="180"/>
      <c r="DR296" s="180"/>
      <c r="DS296" s="180"/>
      <c r="DT296" s="180"/>
      <c r="DU296" s="180"/>
      <c r="DV296" s="180"/>
      <c r="DW296" s="180"/>
      <c r="DX296" s="180"/>
      <c r="DY296" s="180"/>
      <c r="DZ296" s="180"/>
      <c r="EA296" s="180"/>
      <c r="EB296" s="180"/>
      <c r="EC296" s="180"/>
      <c r="ED296" s="180"/>
      <c r="EE296" s="180"/>
      <c r="EF296" s="180"/>
      <c r="EG296" s="180"/>
      <c r="EH296" s="180"/>
      <c r="EI296" s="180"/>
      <c r="EJ296" s="180"/>
      <c r="EK296" s="180"/>
      <c r="EL296" s="180"/>
      <c r="EM296" s="180"/>
      <c r="EN296" s="180"/>
      <c r="EO296" s="180"/>
      <c r="EP296" s="180"/>
      <c r="EQ296" s="180"/>
      <c r="ER296" s="180"/>
      <c r="ES296" s="180"/>
      <c r="ET296" s="180"/>
      <c r="EU296" s="180"/>
      <c r="EV296" s="180"/>
      <c r="EW296" s="180"/>
      <c r="EX296" s="180"/>
      <c r="EY296" s="180"/>
      <c r="EZ296" s="180"/>
      <c r="FA296" s="180"/>
      <c r="FB296" s="180"/>
      <c r="FC296" s="180"/>
      <c r="FD296" s="180"/>
      <c r="FE296" s="180"/>
      <c r="FF296" s="180"/>
      <c r="FG296" s="180"/>
      <c r="FH296" s="180"/>
      <c r="FI296" s="180"/>
      <c r="FJ296" s="180"/>
      <c r="FK296" s="180"/>
      <c r="FL296" s="180"/>
      <c r="FM296" s="180"/>
      <c r="FN296" s="180"/>
      <c r="FO296" s="180"/>
      <c r="FP296" s="180"/>
      <c r="FQ296" s="180"/>
      <c r="FR296" s="180"/>
      <c r="FS296" s="180"/>
      <c r="FT296" s="180"/>
      <c r="FU296" s="180"/>
      <c r="FV296" s="180"/>
      <c r="FW296" s="180"/>
      <c r="FX296" s="180"/>
      <c r="FY296" s="180"/>
      <c r="FZ296" s="180"/>
      <c r="GA296" s="180"/>
      <c r="GB296" s="180"/>
      <c r="GC296" s="180"/>
      <c r="GD296" s="180"/>
      <c r="GE296" s="180"/>
      <c r="GF296" s="180"/>
      <c r="GG296" s="180"/>
      <c r="GH296" s="180"/>
      <c r="GI296" s="180"/>
      <c r="GJ296" s="180"/>
      <c r="GK296" s="180"/>
      <c r="GL296" s="180"/>
      <c r="GM296" s="180"/>
      <c r="GN296" s="180"/>
      <c r="GO296" s="180"/>
      <c r="GP296" s="180"/>
      <c r="GQ296" s="180"/>
      <c r="GR296" s="180"/>
      <c r="GS296" s="180"/>
      <c r="GT296" s="180"/>
      <c r="GU296" s="180"/>
      <c r="GV296" s="180"/>
      <c r="GW296" s="180"/>
      <c r="GX296" s="180"/>
      <c r="GY296" s="180"/>
      <c r="GZ296" s="180"/>
      <c r="HA296" s="180"/>
      <c r="HB296" s="180"/>
      <c r="HC296" s="180"/>
      <c r="HD296" s="180"/>
      <c r="HE296" s="180"/>
      <c r="HF296" s="180"/>
      <c r="HG296" s="180"/>
      <c r="HH296" s="180"/>
      <c r="HI296" s="180"/>
      <c r="HJ296" s="180"/>
      <c r="HK296" s="180"/>
      <c r="HL296" s="180"/>
      <c r="HM296" s="180"/>
      <c r="HN296" s="180"/>
      <c r="HO296" s="180"/>
      <c r="HP296" s="180"/>
    </row>
    <row r="297" spans="1:80" ht="14.25">
      <c r="A297" s="32" t="s">
        <v>550</v>
      </c>
      <c r="B297" s="197" t="s">
        <v>613</v>
      </c>
      <c r="C297" s="156">
        <v>1</v>
      </c>
      <c r="D297" s="157">
        <v>194.95</v>
      </c>
      <c r="E297" s="158">
        <v>500</v>
      </c>
      <c r="F297" s="158">
        <f t="shared" si="9"/>
        <v>97475</v>
      </c>
      <c r="G297" s="159"/>
      <c r="H297" s="160">
        <f t="shared" si="10"/>
        <v>97475</v>
      </c>
      <c r="I297" s="161">
        <v>2</v>
      </c>
      <c r="J297" s="162" t="s">
        <v>718</v>
      </c>
      <c r="K297" s="162" t="s">
        <v>715</v>
      </c>
      <c r="L297" s="162" t="s">
        <v>716</v>
      </c>
      <c r="M297" s="162">
        <v>2</v>
      </c>
      <c r="N297" s="37"/>
      <c r="O297" s="37">
        <v>1910</v>
      </c>
      <c r="P297" s="37"/>
      <c r="Q297" s="37"/>
      <c r="R297" s="37"/>
      <c r="S297" s="37"/>
      <c r="T297" s="37"/>
      <c r="U297" s="163" t="s">
        <v>713</v>
      </c>
      <c r="V297" s="163" t="s">
        <v>713</v>
      </c>
      <c r="W297" s="163" t="s">
        <v>775</v>
      </c>
      <c r="X297" s="163"/>
      <c r="Y297" s="163" t="s">
        <v>713</v>
      </c>
      <c r="Z297" s="163" t="s">
        <v>856</v>
      </c>
      <c r="AA297" s="163" t="s">
        <v>713</v>
      </c>
      <c r="AB297" s="163" t="s">
        <v>762</v>
      </c>
      <c r="AC297" s="163" t="s">
        <v>713</v>
      </c>
      <c r="AD297" s="163" t="s">
        <v>713</v>
      </c>
      <c r="AE297" s="163" t="s">
        <v>713</v>
      </c>
      <c r="AF297" s="163">
        <v>4</v>
      </c>
      <c r="AG297" s="163"/>
      <c r="AH297" s="163" t="s">
        <v>713</v>
      </c>
      <c r="AI297" s="181"/>
      <c r="AJ297" s="181"/>
      <c r="AK297" s="182"/>
      <c r="AL297" s="163" t="s">
        <v>779</v>
      </c>
      <c r="AM297" s="163" t="s">
        <v>713</v>
      </c>
      <c r="AN297" s="163" t="s">
        <v>713</v>
      </c>
      <c r="AO297" s="180"/>
      <c r="AP297" s="180"/>
      <c r="AQ297" s="180"/>
      <c r="AR297" s="180"/>
      <c r="AS297" s="180"/>
      <c r="AT297" s="180"/>
      <c r="AU297" s="180"/>
      <c r="AV297" s="180"/>
      <c r="AW297" s="180"/>
      <c r="AX297" s="180"/>
      <c r="AY297" s="180"/>
      <c r="AZ297" s="180"/>
      <c r="BA297" s="180"/>
      <c r="BB297" s="180"/>
      <c r="BC297" s="180"/>
      <c r="BD297" s="180"/>
      <c r="BE297" s="180"/>
      <c r="BF297" s="180"/>
      <c r="BG297" s="180"/>
      <c r="BH297" s="180"/>
      <c r="BI297" s="180"/>
      <c r="BJ297" s="180"/>
      <c r="BK297" s="180"/>
      <c r="BL297" s="180"/>
      <c r="BM297" s="180"/>
      <c r="BN297" s="180"/>
      <c r="BO297" s="180"/>
      <c r="BP297" s="180"/>
      <c r="BQ297" s="180"/>
      <c r="BR297" s="180"/>
      <c r="BS297" s="180"/>
      <c r="BT297" s="180"/>
      <c r="BU297" s="180"/>
      <c r="BV297" s="180"/>
      <c r="BW297" s="180"/>
      <c r="BX297" s="180"/>
      <c r="BY297" s="180"/>
      <c r="BZ297" s="180"/>
      <c r="CA297" s="180"/>
      <c r="CB297" s="180"/>
    </row>
    <row r="298" spans="1:40" ht="14.25">
      <c r="A298" s="32"/>
      <c r="B298" s="198" t="s">
        <v>1010</v>
      </c>
      <c r="C298" s="164">
        <f>SUM(C14:C297)</f>
        <v>294</v>
      </c>
      <c r="D298" s="166"/>
      <c r="E298" s="166"/>
      <c r="F298" s="165">
        <f>SUM(F14:F297)</f>
        <v>36699010</v>
      </c>
      <c r="G298" s="165">
        <f>SUM(G14:G297)</f>
        <v>5995807.09</v>
      </c>
      <c r="H298" s="165">
        <f>SUM(H14:H297)</f>
        <v>30694022.91</v>
      </c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5">
        <f>SUM(AK14:AK297)</f>
        <v>6773322</v>
      </c>
      <c r="AL298" s="167"/>
      <c r="AM298" s="167"/>
      <c r="AN298" s="167"/>
    </row>
    <row r="299" spans="1:40" ht="14.25">
      <c r="A299" s="364"/>
      <c r="C299" s="142"/>
      <c r="D299" s="142"/>
      <c r="E299" s="142"/>
      <c r="F299" s="142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1"/>
      <c r="AI299" s="101"/>
      <c r="AJ299" s="101"/>
      <c r="AK299" s="177"/>
      <c r="AL299" s="101"/>
      <c r="AM299" s="101"/>
      <c r="AN299" s="101"/>
    </row>
    <row r="300" spans="1:40" ht="14.25">
      <c r="A300" s="365"/>
      <c r="C300" s="142"/>
      <c r="D300" s="142"/>
      <c r="E300" s="142"/>
      <c r="F300" s="142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1"/>
      <c r="AI300" s="101"/>
      <c r="AJ300" s="101"/>
      <c r="AK300" s="177"/>
      <c r="AL300" s="101"/>
      <c r="AM300" s="101"/>
      <c r="AN300" s="101"/>
    </row>
    <row r="301" spans="1:40" ht="14.25">
      <c r="A301" s="365"/>
      <c r="C301" s="142"/>
      <c r="D301" s="142"/>
      <c r="E301" s="142"/>
      <c r="F301" s="142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1"/>
      <c r="AI301" s="101"/>
      <c r="AJ301" s="101"/>
      <c r="AK301" s="177"/>
      <c r="AL301" s="101"/>
      <c r="AM301" s="101"/>
      <c r="AN301" s="101"/>
    </row>
    <row r="302" spans="1:40" ht="14.25">
      <c r="A302" s="365"/>
      <c r="C302" s="142"/>
      <c r="D302" s="142"/>
      <c r="E302" s="142"/>
      <c r="F302" s="380">
        <f>F298+G298</f>
        <v>42694817.09</v>
      </c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1"/>
      <c r="AI302" s="101"/>
      <c r="AJ302" s="101"/>
      <c r="AK302" s="177"/>
      <c r="AL302" s="101"/>
      <c r="AM302" s="101"/>
      <c r="AN302" s="101"/>
    </row>
    <row r="303" spans="3:40" ht="14.25">
      <c r="C303" s="142"/>
      <c r="D303" s="142"/>
      <c r="E303" s="142"/>
      <c r="F303" s="142" t="s">
        <v>1934</v>
      </c>
      <c r="G303" s="419" t="e">
        <f>F302-F304</f>
        <v>#REF!</v>
      </c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1"/>
      <c r="AI303" s="101"/>
      <c r="AJ303" s="101"/>
      <c r="AK303" s="177"/>
      <c r="AL303" s="101"/>
      <c r="AM303" s="101"/>
      <c r="AN303" s="101"/>
    </row>
    <row r="304" spans="3:40" ht="14.25">
      <c r="C304" s="142"/>
      <c r="D304" s="142"/>
      <c r="E304" s="142"/>
      <c r="F304" s="380" t="e">
        <f>F302-#REF!-#REF!</f>
        <v>#REF!</v>
      </c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1"/>
      <c r="AI304" s="101"/>
      <c r="AJ304" s="101"/>
      <c r="AK304" s="177"/>
      <c r="AL304" s="101"/>
      <c r="AM304" s="101"/>
      <c r="AN304" s="101"/>
    </row>
    <row r="305" spans="3:6" ht="14.25">
      <c r="C305" s="143"/>
      <c r="D305" s="143"/>
      <c r="E305" s="143"/>
      <c r="F305" s="143"/>
    </row>
    <row r="306" spans="3:6" ht="14.25">
      <c r="C306" s="143"/>
      <c r="D306" s="143"/>
      <c r="E306" s="143"/>
      <c r="F306" s="143"/>
    </row>
    <row r="307" spans="3:6" ht="14.25">
      <c r="C307" s="143"/>
      <c r="D307" s="143"/>
      <c r="E307" s="143"/>
      <c r="F307" s="143"/>
    </row>
    <row r="308" spans="3:6" ht="14.25">
      <c r="C308" s="143"/>
      <c r="D308" s="143"/>
      <c r="E308" s="143"/>
      <c r="F308" s="143"/>
    </row>
    <row r="309" spans="3:6" ht="14.25">
      <c r="C309" s="143"/>
      <c r="D309" s="143"/>
      <c r="E309" s="143"/>
      <c r="F309" s="143"/>
    </row>
    <row r="310" spans="3:6" ht="14.25">
      <c r="C310" s="143"/>
      <c r="D310" s="143"/>
      <c r="E310" s="143"/>
      <c r="F310" s="143"/>
    </row>
    <row r="311" spans="3:6" ht="14.25">
      <c r="C311" s="143"/>
      <c r="D311" s="143"/>
      <c r="E311" s="143"/>
      <c r="F311" s="143"/>
    </row>
    <row r="312" spans="3:6" ht="14.25">
      <c r="C312" s="143"/>
      <c r="D312" s="143"/>
      <c r="E312" s="143"/>
      <c r="F312" s="143"/>
    </row>
    <row r="313" spans="3:6" ht="14.25">
      <c r="C313" s="143"/>
      <c r="D313" s="143"/>
      <c r="E313" s="143"/>
      <c r="F313" s="143"/>
    </row>
    <row r="314" spans="3:6" ht="14.25">
      <c r="C314" s="143"/>
      <c r="D314" s="143"/>
      <c r="E314" s="143"/>
      <c r="F314" s="143"/>
    </row>
    <row r="315" spans="3:6" ht="14.25">
      <c r="C315" s="143"/>
      <c r="D315" s="143"/>
      <c r="E315" s="143"/>
      <c r="F315" s="143"/>
    </row>
    <row r="316" spans="3:6" ht="14.25">
      <c r="C316" s="143"/>
      <c r="D316" s="143"/>
      <c r="E316" s="143"/>
      <c r="F316" s="143"/>
    </row>
    <row r="317" spans="3:6" ht="14.25">
      <c r="C317" s="143"/>
      <c r="D317" s="143"/>
      <c r="E317" s="143"/>
      <c r="F317" s="143"/>
    </row>
    <row r="318" spans="3:6" ht="14.25">
      <c r="C318" s="143"/>
      <c r="D318" s="143"/>
      <c r="E318" s="143"/>
      <c r="F318" s="143"/>
    </row>
    <row r="319" spans="3:6" ht="14.25">
      <c r="C319" s="143"/>
      <c r="D319" s="143"/>
      <c r="E319" s="143"/>
      <c r="F319" s="143"/>
    </row>
    <row r="320" spans="3:6" ht="14.25">
      <c r="C320" s="143"/>
      <c r="D320" s="143"/>
      <c r="E320" s="143"/>
      <c r="F320" s="143"/>
    </row>
    <row r="321" spans="3:6" ht="14.25">
      <c r="C321" s="143"/>
      <c r="D321" s="143"/>
      <c r="E321" s="143"/>
      <c r="F321" s="143"/>
    </row>
    <row r="322" spans="3:6" ht="14.25">
      <c r="C322" s="143"/>
      <c r="D322" s="143"/>
      <c r="E322" s="143"/>
      <c r="F322" s="143"/>
    </row>
    <row r="323" spans="3:6" ht="14.25">
      <c r="C323" s="143"/>
      <c r="D323" s="143"/>
      <c r="E323" s="143"/>
      <c r="F323" s="143"/>
    </row>
    <row r="324" spans="3:6" ht="14.25">
      <c r="C324" s="143"/>
      <c r="D324" s="143"/>
      <c r="E324" s="143"/>
      <c r="F324" s="143"/>
    </row>
    <row r="325" spans="3:6" ht="14.25">
      <c r="C325" s="143"/>
      <c r="D325" s="143"/>
      <c r="E325" s="143"/>
      <c r="F325" s="143"/>
    </row>
    <row r="326" spans="3:6" ht="14.25">
      <c r="C326" s="143"/>
      <c r="D326" s="143"/>
      <c r="E326" s="143"/>
      <c r="F326" s="143"/>
    </row>
    <row r="327" spans="3:6" ht="14.25">
      <c r="C327" s="143"/>
      <c r="D327" s="143"/>
      <c r="E327" s="143"/>
      <c r="F327" s="143"/>
    </row>
    <row r="328" spans="3:6" ht="14.25">
      <c r="C328" s="143"/>
      <c r="D328" s="143"/>
      <c r="E328" s="143"/>
      <c r="F328" s="143"/>
    </row>
    <row r="329" spans="3:6" ht="14.25">
      <c r="C329" s="143"/>
      <c r="D329" s="143"/>
      <c r="E329" s="143"/>
      <c r="F329" s="143"/>
    </row>
    <row r="330" spans="3:6" ht="14.25">
      <c r="C330" s="143"/>
      <c r="D330" s="143"/>
      <c r="E330" s="143"/>
      <c r="F330" s="143"/>
    </row>
    <row r="331" spans="3:6" ht="14.25">
      <c r="C331" s="143"/>
      <c r="D331" s="143"/>
      <c r="E331" s="143"/>
      <c r="F331" s="143"/>
    </row>
    <row r="332" spans="3:6" ht="14.25">
      <c r="C332" s="143"/>
      <c r="D332" s="143"/>
      <c r="E332" s="143"/>
      <c r="F332" s="143"/>
    </row>
    <row r="333" spans="3:6" ht="14.25">
      <c r="C333" s="143"/>
      <c r="D333" s="143"/>
      <c r="E333" s="143"/>
      <c r="F333" s="143"/>
    </row>
    <row r="334" spans="3:6" ht="14.25">
      <c r="C334" s="143"/>
      <c r="D334" s="143"/>
      <c r="E334" s="143"/>
      <c r="F334" s="143"/>
    </row>
    <row r="335" spans="3:6" ht="14.25">
      <c r="C335" s="143"/>
      <c r="D335" s="143"/>
      <c r="E335" s="143"/>
      <c r="F335" s="143"/>
    </row>
    <row r="336" spans="3:6" ht="14.25">
      <c r="C336" s="143"/>
      <c r="D336" s="143"/>
      <c r="E336" s="143"/>
      <c r="F336" s="143"/>
    </row>
    <row r="337" spans="3:6" ht="14.25">
      <c r="C337" s="143"/>
      <c r="D337" s="143"/>
      <c r="E337" s="143"/>
      <c r="F337" s="143"/>
    </row>
    <row r="338" spans="3:6" ht="14.25">
      <c r="C338" s="143"/>
      <c r="D338" s="143"/>
      <c r="E338" s="143"/>
      <c r="F338" s="143"/>
    </row>
    <row r="339" spans="3:6" ht="14.25">
      <c r="C339" s="143"/>
      <c r="D339" s="143"/>
      <c r="E339" s="143"/>
      <c r="F339" s="143"/>
    </row>
    <row r="340" spans="3:6" ht="14.25">
      <c r="C340" s="143"/>
      <c r="D340" s="143"/>
      <c r="E340" s="143"/>
      <c r="F340" s="143"/>
    </row>
    <row r="341" spans="3:6" ht="14.25">
      <c r="C341" s="143"/>
      <c r="D341" s="143"/>
      <c r="E341" s="143"/>
      <c r="F341" s="143"/>
    </row>
    <row r="342" spans="3:6" ht="14.25">
      <c r="C342" s="143"/>
      <c r="D342" s="143"/>
      <c r="E342" s="143"/>
      <c r="F342" s="143"/>
    </row>
    <row r="343" spans="3:6" ht="14.25">
      <c r="C343" s="143"/>
      <c r="D343" s="143"/>
      <c r="E343" s="143"/>
      <c r="F343" s="143"/>
    </row>
    <row r="344" spans="3:6" ht="14.25">
      <c r="C344" s="143"/>
      <c r="D344" s="143"/>
      <c r="E344" s="143"/>
      <c r="F344" s="143"/>
    </row>
    <row r="345" spans="3:6" ht="14.25">
      <c r="C345" s="143"/>
      <c r="D345" s="143"/>
      <c r="E345" s="143"/>
      <c r="F345" s="143"/>
    </row>
    <row r="346" spans="3:6" ht="14.25">
      <c r="C346" s="143"/>
      <c r="D346" s="143"/>
      <c r="E346" s="143"/>
      <c r="F346" s="143"/>
    </row>
    <row r="347" spans="3:6" ht="14.25">
      <c r="C347" s="143"/>
      <c r="D347" s="143"/>
      <c r="E347" s="143"/>
      <c r="F347" s="143"/>
    </row>
    <row r="348" spans="3:6" ht="14.25">
      <c r="C348" s="143"/>
      <c r="D348" s="143"/>
      <c r="E348" s="143"/>
      <c r="F348" s="143"/>
    </row>
    <row r="349" spans="3:6" ht="14.25">
      <c r="C349" s="143"/>
      <c r="D349" s="143"/>
      <c r="E349" s="143"/>
      <c r="F349" s="143"/>
    </row>
    <row r="350" spans="3:6" ht="14.25">
      <c r="C350" s="143"/>
      <c r="D350" s="143"/>
      <c r="E350" s="143"/>
      <c r="F350" s="143"/>
    </row>
    <row r="351" spans="3:6" ht="14.25">
      <c r="C351" s="143"/>
      <c r="D351" s="143"/>
      <c r="E351" s="143"/>
      <c r="F351" s="143"/>
    </row>
    <row r="352" spans="3:6" ht="14.25">
      <c r="C352" s="143"/>
      <c r="D352" s="143"/>
      <c r="E352" s="143"/>
      <c r="F352" s="143"/>
    </row>
    <row r="353" spans="3:6" ht="14.25">
      <c r="C353" s="143"/>
      <c r="D353" s="143"/>
      <c r="E353" s="143"/>
      <c r="F353" s="143"/>
    </row>
    <row r="354" spans="3:6" ht="14.25">
      <c r="C354" s="143"/>
      <c r="D354" s="143"/>
      <c r="E354" s="143"/>
      <c r="F354" s="143"/>
    </row>
    <row r="355" spans="3:6" ht="14.25">
      <c r="C355" s="143"/>
      <c r="D355" s="143"/>
      <c r="E355" s="143"/>
      <c r="F355" s="143"/>
    </row>
    <row r="356" spans="3:6" ht="14.25">
      <c r="C356" s="143"/>
      <c r="D356" s="143"/>
      <c r="E356" s="143"/>
      <c r="F356" s="143"/>
    </row>
    <row r="357" spans="3:6" ht="14.25">
      <c r="C357" s="143"/>
      <c r="D357" s="143"/>
      <c r="E357" s="143"/>
      <c r="F357" s="143"/>
    </row>
    <row r="358" spans="3:6" ht="14.25">
      <c r="C358" s="143"/>
      <c r="D358" s="143"/>
      <c r="E358" s="143"/>
      <c r="F358" s="143"/>
    </row>
    <row r="359" spans="3:6" ht="14.25">
      <c r="C359" s="143"/>
      <c r="D359" s="143"/>
      <c r="E359" s="143"/>
      <c r="F359" s="143"/>
    </row>
    <row r="360" spans="3:6" ht="14.25">
      <c r="C360" s="143"/>
      <c r="D360" s="143"/>
      <c r="E360" s="143"/>
      <c r="F360" s="143"/>
    </row>
    <row r="361" spans="3:6" ht="14.25">
      <c r="C361" s="143"/>
      <c r="D361" s="143"/>
      <c r="E361" s="143"/>
      <c r="F361" s="143"/>
    </row>
    <row r="362" spans="3:6" ht="14.25">
      <c r="C362" s="143"/>
      <c r="D362" s="143"/>
      <c r="E362" s="143"/>
      <c r="F362" s="143"/>
    </row>
    <row r="363" spans="3:6" ht="14.25">
      <c r="C363" s="143"/>
      <c r="D363" s="143"/>
      <c r="E363" s="143"/>
      <c r="F363" s="143"/>
    </row>
    <row r="364" spans="3:6" ht="14.25">
      <c r="C364" s="143"/>
      <c r="D364" s="143"/>
      <c r="E364" s="143"/>
      <c r="F364" s="143"/>
    </row>
    <row r="365" spans="3:6" ht="14.25">
      <c r="C365" s="143"/>
      <c r="D365" s="143"/>
      <c r="E365" s="143"/>
      <c r="F365" s="143"/>
    </row>
    <row r="366" spans="3:6" ht="14.25">
      <c r="C366" s="143"/>
      <c r="D366" s="143"/>
      <c r="E366" s="143"/>
      <c r="F366" s="143"/>
    </row>
    <row r="367" spans="3:6" ht="14.25">
      <c r="C367" s="143"/>
      <c r="D367" s="143"/>
      <c r="E367" s="143"/>
      <c r="F367" s="143"/>
    </row>
    <row r="368" spans="3:6" ht="14.25">
      <c r="C368" s="143"/>
      <c r="D368" s="143"/>
      <c r="E368" s="143"/>
      <c r="F368" s="143"/>
    </row>
    <row r="369" spans="3:6" ht="14.25">
      <c r="C369" s="143"/>
      <c r="D369" s="143"/>
      <c r="E369" s="143"/>
      <c r="F369" s="143"/>
    </row>
    <row r="370" spans="3:6" ht="14.25">
      <c r="C370" s="143"/>
      <c r="D370" s="143"/>
      <c r="E370" s="143"/>
      <c r="F370" s="143"/>
    </row>
    <row r="371" spans="3:6" ht="14.25">
      <c r="C371" s="143"/>
      <c r="D371" s="143"/>
      <c r="E371" s="143"/>
      <c r="F371" s="143"/>
    </row>
    <row r="372" spans="3:6" ht="14.25">
      <c r="C372" s="143"/>
      <c r="D372" s="143"/>
      <c r="E372" s="143"/>
      <c r="F372" s="143"/>
    </row>
    <row r="373" spans="3:6" ht="14.25">
      <c r="C373" s="143"/>
      <c r="D373" s="143"/>
      <c r="E373" s="143"/>
      <c r="F373" s="143"/>
    </row>
    <row r="374" spans="3:6" ht="14.25">
      <c r="C374" s="143"/>
      <c r="D374" s="143"/>
      <c r="E374" s="143"/>
      <c r="F374" s="143"/>
    </row>
    <row r="375" spans="3:6" ht="14.25">
      <c r="C375" s="143"/>
      <c r="D375" s="143"/>
      <c r="E375" s="143"/>
      <c r="F375" s="143"/>
    </row>
    <row r="376" spans="3:6" ht="14.25">
      <c r="C376" s="143"/>
      <c r="D376" s="143"/>
      <c r="E376" s="143"/>
      <c r="F376" s="143"/>
    </row>
    <row r="377" spans="3:6" ht="14.25">
      <c r="C377" s="143"/>
      <c r="D377" s="143"/>
      <c r="E377" s="143"/>
      <c r="F377" s="143"/>
    </row>
    <row r="378" spans="3:6" ht="14.25">
      <c r="C378" s="143"/>
      <c r="D378" s="143"/>
      <c r="E378" s="143"/>
      <c r="F378" s="143"/>
    </row>
    <row r="379" spans="3:6" ht="14.25">
      <c r="C379" s="143"/>
      <c r="D379" s="143"/>
      <c r="E379" s="143"/>
      <c r="F379" s="143"/>
    </row>
    <row r="380" spans="3:6" ht="14.25">
      <c r="C380" s="143"/>
      <c r="D380" s="143"/>
      <c r="E380" s="143"/>
      <c r="F380" s="143"/>
    </row>
    <row r="381" spans="3:6" ht="14.25">
      <c r="C381" s="143"/>
      <c r="D381" s="143"/>
      <c r="E381" s="143"/>
      <c r="F381" s="143"/>
    </row>
    <row r="382" spans="3:6" ht="14.25">
      <c r="C382" s="143"/>
      <c r="D382" s="143"/>
      <c r="E382" s="143"/>
      <c r="F382" s="143"/>
    </row>
    <row r="383" spans="3:6" ht="14.25">
      <c r="C383" s="143"/>
      <c r="D383" s="143"/>
      <c r="E383" s="143"/>
      <c r="F383" s="143"/>
    </row>
    <row r="384" spans="3:6" ht="14.25">
      <c r="C384" s="143"/>
      <c r="D384" s="143"/>
      <c r="E384" s="143"/>
      <c r="F384" s="143"/>
    </row>
    <row r="385" spans="3:6" ht="14.25">
      <c r="C385" s="143"/>
      <c r="D385" s="143"/>
      <c r="E385" s="143"/>
      <c r="F385" s="143"/>
    </row>
    <row r="386" spans="3:6" ht="14.25">
      <c r="C386" s="143"/>
      <c r="D386" s="143"/>
      <c r="E386" s="143"/>
      <c r="F386" s="143"/>
    </row>
    <row r="387" spans="3:6" ht="14.25">
      <c r="C387" s="143"/>
      <c r="D387" s="143"/>
      <c r="E387" s="143"/>
      <c r="F387" s="143"/>
    </row>
    <row r="388" spans="3:6" ht="14.25">
      <c r="C388" s="143"/>
      <c r="D388" s="143"/>
      <c r="E388" s="143"/>
      <c r="F388" s="143"/>
    </row>
    <row r="389" spans="3:6" ht="14.25">
      <c r="C389" s="143"/>
      <c r="D389" s="143"/>
      <c r="E389" s="143"/>
      <c r="F389" s="143"/>
    </row>
    <row r="390" spans="3:6" ht="14.25">
      <c r="C390" s="143"/>
      <c r="D390" s="143"/>
      <c r="E390" s="143"/>
      <c r="F390" s="143"/>
    </row>
    <row r="391" spans="3:6" ht="14.25">
      <c r="C391" s="143"/>
      <c r="D391" s="143"/>
      <c r="E391" s="143"/>
      <c r="F391" s="143"/>
    </row>
    <row r="392" spans="3:6" ht="14.25">
      <c r="C392" s="143"/>
      <c r="D392" s="143"/>
      <c r="E392" s="143"/>
      <c r="F392" s="143"/>
    </row>
    <row r="393" spans="3:6" ht="14.25">
      <c r="C393" s="143"/>
      <c r="D393" s="143"/>
      <c r="E393" s="143"/>
      <c r="F393" s="143"/>
    </row>
    <row r="394" spans="3:6" ht="14.25">
      <c r="C394" s="143"/>
      <c r="D394" s="143"/>
      <c r="E394" s="143"/>
      <c r="F394" s="143"/>
    </row>
    <row r="395" spans="3:6" ht="14.25">
      <c r="C395" s="143"/>
      <c r="D395" s="143"/>
      <c r="E395" s="143"/>
      <c r="F395" s="143"/>
    </row>
    <row r="396" spans="3:6" ht="14.25">
      <c r="C396" s="143"/>
      <c r="D396" s="143"/>
      <c r="E396" s="143"/>
      <c r="F396" s="143"/>
    </row>
    <row r="397" spans="3:6" ht="14.25">
      <c r="C397" s="143"/>
      <c r="D397" s="143"/>
      <c r="E397" s="143"/>
      <c r="F397" s="143"/>
    </row>
    <row r="398" spans="3:6" ht="14.25">
      <c r="C398" s="143"/>
      <c r="D398" s="143"/>
      <c r="E398" s="143"/>
      <c r="F398" s="143"/>
    </row>
    <row r="399" spans="3:6" ht="14.25">
      <c r="C399" s="143"/>
      <c r="D399" s="143"/>
      <c r="E399" s="143"/>
      <c r="F399" s="143"/>
    </row>
    <row r="400" spans="3:6" ht="14.25">
      <c r="C400" s="143"/>
      <c r="D400" s="143"/>
      <c r="E400" s="143"/>
      <c r="F400" s="143"/>
    </row>
    <row r="401" spans="3:6" ht="14.25">
      <c r="C401" s="143"/>
      <c r="D401" s="143"/>
      <c r="E401" s="143"/>
      <c r="F401" s="143"/>
    </row>
    <row r="402" spans="3:6" ht="14.25">
      <c r="C402" s="143"/>
      <c r="D402" s="143"/>
      <c r="E402" s="143"/>
      <c r="F402" s="143"/>
    </row>
    <row r="403" spans="3:6" ht="14.25">
      <c r="C403" s="143"/>
      <c r="D403" s="143"/>
      <c r="E403" s="143"/>
      <c r="F403" s="143"/>
    </row>
    <row r="404" spans="3:6" ht="14.25">
      <c r="C404" s="143"/>
      <c r="D404" s="143"/>
      <c r="E404" s="143"/>
      <c r="F404" s="143"/>
    </row>
    <row r="405" spans="3:6" ht="14.25">
      <c r="C405" s="143"/>
      <c r="D405" s="143"/>
      <c r="E405" s="143"/>
      <c r="F405" s="143"/>
    </row>
    <row r="406" spans="3:6" ht="14.25">
      <c r="C406" s="143"/>
      <c r="D406" s="143"/>
      <c r="E406" s="143"/>
      <c r="F406" s="143"/>
    </row>
    <row r="407" spans="3:6" ht="14.25">
      <c r="C407" s="143"/>
      <c r="D407" s="143"/>
      <c r="E407" s="143"/>
      <c r="F407" s="143"/>
    </row>
    <row r="408" spans="3:6" ht="14.25">
      <c r="C408" s="143"/>
      <c r="D408" s="143"/>
      <c r="E408" s="143"/>
      <c r="F408" s="143"/>
    </row>
    <row r="409" spans="3:6" ht="14.25">
      <c r="C409" s="143"/>
      <c r="D409" s="143"/>
      <c r="E409" s="143"/>
      <c r="F409" s="143"/>
    </row>
    <row r="410" spans="3:6" ht="14.25">
      <c r="C410" s="143"/>
      <c r="D410" s="143"/>
      <c r="E410" s="143"/>
      <c r="F410" s="143"/>
    </row>
    <row r="411" spans="3:6" ht="14.25">
      <c r="C411" s="143"/>
      <c r="D411" s="143"/>
      <c r="E411" s="143"/>
      <c r="F411" s="143"/>
    </row>
    <row r="412" spans="3:6" ht="14.25">
      <c r="C412" s="143"/>
      <c r="D412" s="143"/>
      <c r="E412" s="143"/>
      <c r="F412" s="143"/>
    </row>
    <row r="413" spans="3:6" ht="14.25">
      <c r="C413" s="143"/>
      <c r="D413" s="143"/>
      <c r="E413" s="143"/>
      <c r="F413" s="143"/>
    </row>
    <row r="414" spans="3:6" ht="14.25">
      <c r="C414" s="143"/>
      <c r="D414" s="143"/>
      <c r="E414" s="143"/>
      <c r="F414" s="143"/>
    </row>
    <row r="415" spans="3:6" ht="14.25">
      <c r="C415" s="143"/>
      <c r="D415" s="143"/>
      <c r="E415" s="143"/>
      <c r="F415" s="143"/>
    </row>
    <row r="416" spans="3:6" ht="14.25">
      <c r="C416" s="143"/>
      <c r="D416" s="143"/>
      <c r="E416" s="143"/>
      <c r="F416" s="143"/>
    </row>
    <row r="417" spans="3:6" ht="14.25">
      <c r="C417" s="143"/>
      <c r="D417" s="143"/>
      <c r="E417" s="143"/>
      <c r="F417" s="143"/>
    </row>
    <row r="418" spans="3:6" ht="14.25">
      <c r="C418" s="143"/>
      <c r="D418" s="143"/>
      <c r="E418" s="143"/>
      <c r="F418" s="143"/>
    </row>
    <row r="419" spans="3:6" ht="14.25">
      <c r="C419" s="143"/>
      <c r="D419" s="143"/>
      <c r="E419" s="143"/>
      <c r="F419" s="143"/>
    </row>
    <row r="420" spans="3:6" ht="14.25">
      <c r="C420" s="143"/>
      <c r="D420" s="143"/>
      <c r="E420" s="143"/>
      <c r="F420" s="143"/>
    </row>
    <row r="421" spans="3:6" ht="14.25">
      <c r="C421" s="143"/>
      <c r="D421" s="143"/>
      <c r="E421" s="143"/>
      <c r="F421" s="143"/>
    </row>
    <row r="422" spans="3:6" ht="14.25">
      <c r="C422" s="143"/>
      <c r="D422" s="143"/>
      <c r="E422" s="143"/>
      <c r="F422" s="143"/>
    </row>
    <row r="423" spans="3:6" ht="14.25">
      <c r="C423" s="143"/>
      <c r="D423" s="143"/>
      <c r="E423" s="143"/>
      <c r="F423" s="143"/>
    </row>
    <row r="424" spans="3:6" ht="14.25">
      <c r="C424" s="143"/>
      <c r="D424" s="143"/>
      <c r="E424" s="143"/>
      <c r="F424" s="143"/>
    </row>
    <row r="425" spans="3:6" ht="14.25">
      <c r="C425" s="143"/>
      <c r="D425" s="143"/>
      <c r="E425" s="143"/>
      <c r="F425" s="143"/>
    </row>
    <row r="426" spans="3:6" ht="14.25">
      <c r="C426" s="143"/>
      <c r="D426" s="143"/>
      <c r="E426" s="143"/>
      <c r="F426" s="143"/>
    </row>
    <row r="427" spans="3:6" ht="14.25">
      <c r="C427" s="143"/>
      <c r="D427" s="143"/>
      <c r="E427" s="143"/>
      <c r="F427" s="143"/>
    </row>
    <row r="428" spans="3:6" ht="14.25">
      <c r="C428" s="143"/>
      <c r="D428" s="143"/>
      <c r="E428" s="143"/>
      <c r="F428" s="143"/>
    </row>
    <row r="429" spans="3:6" ht="14.25">
      <c r="C429" s="143"/>
      <c r="D429" s="143"/>
      <c r="E429" s="143"/>
      <c r="F429" s="143"/>
    </row>
    <row r="430" spans="3:6" ht="14.25">
      <c r="C430" s="143"/>
      <c r="D430" s="143"/>
      <c r="E430" s="143"/>
      <c r="F430" s="143"/>
    </row>
    <row r="431" spans="3:6" ht="14.25">
      <c r="C431" s="143"/>
      <c r="D431" s="143"/>
      <c r="E431" s="143"/>
      <c r="F431" s="143"/>
    </row>
    <row r="432" spans="3:6" ht="14.25">
      <c r="C432" s="143"/>
      <c r="D432" s="143"/>
      <c r="E432" s="143"/>
      <c r="F432" s="143"/>
    </row>
    <row r="433" spans="3:6" ht="14.25">
      <c r="C433" s="143"/>
      <c r="D433" s="143"/>
      <c r="E433" s="143"/>
      <c r="F433" s="143"/>
    </row>
    <row r="434" spans="3:6" ht="14.25">
      <c r="C434" s="143"/>
      <c r="D434" s="143"/>
      <c r="E434" s="143"/>
      <c r="F434" s="143"/>
    </row>
    <row r="435" spans="3:6" ht="14.25">
      <c r="C435" s="143"/>
      <c r="D435" s="143"/>
      <c r="E435" s="143"/>
      <c r="F435" s="143"/>
    </row>
    <row r="436" spans="3:6" ht="14.25">
      <c r="C436" s="143"/>
      <c r="D436" s="143"/>
      <c r="E436" s="143"/>
      <c r="F436" s="143"/>
    </row>
    <row r="437" spans="3:6" ht="14.25">
      <c r="C437" s="143"/>
      <c r="D437" s="143"/>
      <c r="E437" s="143"/>
      <c r="F437" s="143"/>
    </row>
    <row r="438" spans="3:6" ht="14.25">
      <c r="C438" s="143"/>
      <c r="D438" s="143"/>
      <c r="E438" s="143"/>
      <c r="F438" s="143"/>
    </row>
    <row r="439" spans="3:6" ht="14.25">
      <c r="C439" s="143"/>
      <c r="D439" s="143"/>
      <c r="E439" s="143"/>
      <c r="F439" s="143"/>
    </row>
    <row r="440" spans="3:6" ht="14.25">
      <c r="C440" s="143"/>
      <c r="D440" s="143"/>
      <c r="E440" s="143"/>
      <c r="F440" s="143"/>
    </row>
    <row r="441" spans="3:6" ht="14.25">
      <c r="C441" s="143"/>
      <c r="D441" s="143"/>
      <c r="E441" s="143"/>
      <c r="F441" s="143"/>
    </row>
    <row r="442" spans="3:6" ht="14.25">
      <c r="C442" s="143"/>
      <c r="D442" s="143"/>
      <c r="E442" s="143"/>
      <c r="F442" s="143"/>
    </row>
    <row r="443" spans="3:6" ht="14.25">
      <c r="C443" s="143"/>
      <c r="D443" s="143"/>
      <c r="E443" s="143"/>
      <c r="F443" s="143"/>
    </row>
    <row r="444" spans="3:6" ht="14.25">
      <c r="C444" s="143"/>
      <c r="D444" s="143"/>
      <c r="E444" s="143"/>
      <c r="F444" s="143"/>
    </row>
    <row r="445" spans="3:6" ht="14.25">
      <c r="C445" s="143"/>
      <c r="D445" s="143"/>
      <c r="E445" s="143"/>
      <c r="F445" s="143"/>
    </row>
    <row r="446" spans="3:6" ht="14.25">
      <c r="C446" s="143"/>
      <c r="D446" s="143"/>
      <c r="E446" s="143"/>
      <c r="F446" s="143"/>
    </row>
    <row r="447" spans="3:6" ht="14.25">
      <c r="C447" s="143"/>
      <c r="D447" s="143"/>
      <c r="E447" s="143"/>
      <c r="F447" s="143"/>
    </row>
    <row r="448" spans="3:6" ht="14.25">
      <c r="C448" s="143"/>
      <c r="D448" s="143"/>
      <c r="E448" s="143"/>
      <c r="F448" s="143"/>
    </row>
    <row r="449" spans="3:6" ht="14.25">
      <c r="C449" s="143"/>
      <c r="D449" s="143"/>
      <c r="E449" s="143"/>
      <c r="F449" s="143"/>
    </row>
    <row r="450" spans="3:6" ht="14.25">
      <c r="C450" s="143"/>
      <c r="D450" s="143"/>
      <c r="E450" s="143"/>
      <c r="F450" s="143"/>
    </row>
    <row r="451" spans="3:6" ht="14.25">
      <c r="C451" s="143"/>
      <c r="D451" s="143"/>
      <c r="E451" s="143"/>
      <c r="F451" s="143"/>
    </row>
    <row r="452" spans="3:6" ht="14.25">
      <c r="C452" s="143"/>
      <c r="D452" s="143"/>
      <c r="E452" s="143"/>
      <c r="F452" s="143"/>
    </row>
    <row r="453" spans="3:6" ht="14.25">
      <c r="C453" s="143"/>
      <c r="D453" s="143"/>
      <c r="E453" s="143"/>
      <c r="F453" s="143"/>
    </row>
    <row r="454" spans="3:6" ht="14.25">
      <c r="C454" s="143"/>
      <c r="D454" s="143"/>
      <c r="E454" s="143"/>
      <c r="F454" s="143"/>
    </row>
    <row r="455" spans="3:6" ht="14.25">
      <c r="C455" s="143"/>
      <c r="D455" s="143"/>
      <c r="E455" s="143"/>
      <c r="F455" s="143"/>
    </row>
    <row r="456" spans="3:6" ht="14.25">
      <c r="C456" s="143"/>
      <c r="D456" s="143"/>
      <c r="E456" s="143"/>
      <c r="F456" s="143"/>
    </row>
    <row r="457" spans="3:6" ht="14.25">
      <c r="C457" s="143"/>
      <c r="D457" s="143"/>
      <c r="E457" s="143"/>
      <c r="F457" s="143"/>
    </row>
    <row r="458" spans="3:6" ht="14.25">
      <c r="C458" s="143"/>
      <c r="D458" s="143"/>
      <c r="E458" s="143"/>
      <c r="F458" s="143"/>
    </row>
    <row r="459" spans="3:6" ht="14.25">
      <c r="C459" s="143"/>
      <c r="D459" s="143"/>
      <c r="E459" s="143"/>
      <c r="F459" s="143"/>
    </row>
    <row r="460" spans="3:6" ht="14.25">
      <c r="C460" s="143"/>
      <c r="D460" s="143"/>
      <c r="E460" s="143"/>
      <c r="F460" s="143"/>
    </row>
    <row r="461" spans="3:6" ht="14.25">
      <c r="C461" s="143"/>
      <c r="D461" s="143"/>
      <c r="E461" s="143"/>
      <c r="F461" s="143"/>
    </row>
    <row r="462" spans="3:6" ht="14.25">
      <c r="C462" s="143"/>
      <c r="D462" s="143"/>
      <c r="E462" s="143"/>
      <c r="F462" s="143"/>
    </row>
    <row r="463" spans="3:6" ht="14.25">
      <c r="C463" s="143"/>
      <c r="D463" s="143"/>
      <c r="E463" s="143"/>
      <c r="F463" s="143"/>
    </row>
    <row r="464" spans="3:6" ht="14.25">
      <c r="C464" s="143"/>
      <c r="D464" s="143"/>
      <c r="E464" s="143"/>
      <c r="F464" s="143"/>
    </row>
    <row r="465" spans="3:6" ht="14.25">
      <c r="C465" s="143"/>
      <c r="D465" s="143"/>
      <c r="E465" s="143"/>
      <c r="F465" s="143"/>
    </row>
    <row r="466" spans="3:6" ht="14.25">
      <c r="C466" s="143"/>
      <c r="D466" s="143"/>
      <c r="E466" s="143"/>
      <c r="F466" s="143"/>
    </row>
    <row r="467" spans="3:6" ht="14.25">
      <c r="C467" s="143"/>
      <c r="D467" s="143"/>
      <c r="E467" s="143"/>
      <c r="F467" s="143"/>
    </row>
    <row r="468" spans="3:6" ht="14.25">
      <c r="C468" s="143"/>
      <c r="D468" s="143"/>
      <c r="E468" s="143"/>
      <c r="F468" s="143"/>
    </row>
    <row r="469" spans="3:6" ht="14.25">
      <c r="C469" s="143"/>
      <c r="D469" s="143"/>
      <c r="E469" s="143"/>
      <c r="F469" s="143"/>
    </row>
    <row r="470" spans="3:6" ht="14.25">
      <c r="C470" s="143"/>
      <c r="D470" s="143"/>
      <c r="E470" s="143"/>
      <c r="F470" s="143"/>
    </row>
    <row r="471" spans="3:6" ht="14.25">
      <c r="C471" s="143"/>
      <c r="D471" s="143"/>
      <c r="E471" s="143"/>
      <c r="F471" s="143"/>
    </row>
    <row r="472" spans="3:6" ht="14.25">
      <c r="C472" s="143"/>
      <c r="D472" s="143"/>
      <c r="E472" s="143"/>
      <c r="F472" s="143"/>
    </row>
    <row r="473" spans="3:6" ht="14.25">
      <c r="C473" s="143"/>
      <c r="D473" s="143"/>
      <c r="E473" s="143"/>
      <c r="F473" s="143"/>
    </row>
    <row r="474" spans="3:6" ht="14.25">
      <c r="C474" s="143"/>
      <c r="D474" s="143"/>
      <c r="E474" s="143"/>
      <c r="F474" s="143"/>
    </row>
    <row r="475" spans="3:6" ht="14.25">
      <c r="C475" s="143"/>
      <c r="D475" s="143"/>
      <c r="E475" s="143"/>
      <c r="F475" s="143"/>
    </row>
    <row r="476" spans="3:6" ht="14.25">
      <c r="C476" s="143"/>
      <c r="D476" s="143"/>
      <c r="E476" s="143"/>
      <c r="F476" s="143"/>
    </row>
    <row r="477" spans="3:6" ht="14.25">
      <c r="C477" s="143"/>
      <c r="D477" s="143"/>
      <c r="E477" s="143"/>
      <c r="F477" s="143"/>
    </row>
    <row r="478" spans="3:6" ht="14.25">
      <c r="C478" s="143"/>
      <c r="D478" s="143"/>
      <c r="E478" s="143"/>
      <c r="F478" s="143"/>
    </row>
    <row r="479" spans="3:6" ht="14.25">
      <c r="C479" s="143"/>
      <c r="D479" s="143"/>
      <c r="E479" s="143"/>
      <c r="F479" s="143"/>
    </row>
    <row r="480" spans="3:6" ht="14.25">
      <c r="C480" s="143"/>
      <c r="D480" s="143"/>
      <c r="E480" s="143"/>
      <c r="F480" s="143"/>
    </row>
    <row r="481" spans="3:6" ht="14.25">
      <c r="C481" s="143"/>
      <c r="D481" s="143"/>
      <c r="E481" s="143"/>
      <c r="F481" s="143"/>
    </row>
    <row r="482" spans="3:6" ht="14.25">
      <c r="C482" s="143"/>
      <c r="D482" s="143"/>
      <c r="E482" s="143"/>
      <c r="F482" s="143"/>
    </row>
    <row r="483" spans="3:6" ht="14.25">
      <c r="C483" s="143"/>
      <c r="D483" s="143"/>
      <c r="E483" s="143"/>
      <c r="F483" s="143"/>
    </row>
    <row r="484" spans="3:6" ht="14.25">
      <c r="C484" s="143"/>
      <c r="D484" s="143"/>
      <c r="E484" s="143"/>
      <c r="F484" s="143"/>
    </row>
    <row r="485" spans="3:6" ht="14.25">
      <c r="C485" s="143"/>
      <c r="D485" s="143"/>
      <c r="E485" s="143"/>
      <c r="F485" s="143"/>
    </row>
    <row r="486" spans="3:6" ht="14.25">
      <c r="C486" s="143"/>
      <c r="D486" s="143"/>
      <c r="E486" s="143"/>
      <c r="F486" s="143"/>
    </row>
    <row r="487" spans="3:6" ht="14.25">
      <c r="C487" s="143"/>
      <c r="D487" s="143"/>
      <c r="E487" s="143"/>
      <c r="F487" s="143"/>
    </row>
    <row r="488" spans="3:6" ht="14.25">
      <c r="C488" s="143"/>
      <c r="D488" s="143"/>
      <c r="E488" s="143"/>
      <c r="F488" s="143"/>
    </row>
    <row r="489" spans="3:6" ht="14.25">
      <c r="C489" s="143"/>
      <c r="D489" s="143"/>
      <c r="E489" s="143"/>
      <c r="F489" s="143"/>
    </row>
    <row r="490" spans="3:6" ht="14.25">
      <c r="C490" s="143"/>
      <c r="D490" s="143"/>
      <c r="E490" s="143"/>
      <c r="F490" s="143"/>
    </row>
    <row r="491" spans="3:6" ht="14.25">
      <c r="C491" s="143"/>
      <c r="D491" s="143"/>
      <c r="E491" s="143"/>
      <c r="F491" s="143"/>
    </row>
    <row r="492" spans="3:6" ht="14.25">
      <c r="C492" s="143"/>
      <c r="D492" s="143"/>
      <c r="E492" s="143"/>
      <c r="F492" s="143"/>
    </row>
    <row r="493" spans="3:6" ht="14.25">
      <c r="C493" s="143"/>
      <c r="D493" s="143"/>
      <c r="E493" s="143"/>
      <c r="F493" s="143"/>
    </row>
    <row r="494" spans="3:6" ht="14.25">
      <c r="C494" s="143"/>
      <c r="D494" s="143"/>
      <c r="E494" s="143"/>
      <c r="F494" s="143"/>
    </row>
    <row r="495" spans="3:6" ht="14.25">
      <c r="C495" s="143"/>
      <c r="D495" s="143"/>
      <c r="E495" s="143"/>
      <c r="F495" s="143"/>
    </row>
    <row r="496" spans="3:6" ht="14.25">
      <c r="C496" s="143"/>
      <c r="D496" s="143"/>
      <c r="E496" s="143"/>
      <c r="F496" s="143"/>
    </row>
    <row r="497" spans="3:6" ht="14.25">
      <c r="C497" s="143"/>
      <c r="D497" s="143"/>
      <c r="E497" s="143"/>
      <c r="F497" s="143"/>
    </row>
    <row r="498" spans="3:6" ht="14.25">
      <c r="C498" s="143"/>
      <c r="D498" s="143"/>
      <c r="E498" s="143"/>
      <c r="F498" s="143"/>
    </row>
    <row r="499" spans="3:6" ht="14.25">
      <c r="C499" s="143"/>
      <c r="D499" s="143"/>
      <c r="E499" s="143"/>
      <c r="F499" s="143"/>
    </row>
    <row r="500" spans="3:6" ht="14.25">
      <c r="C500" s="143"/>
      <c r="D500" s="143"/>
      <c r="E500" s="143"/>
      <c r="F500" s="143"/>
    </row>
    <row r="501" spans="3:6" ht="14.25">
      <c r="C501" s="143"/>
      <c r="D501" s="143"/>
      <c r="E501" s="143"/>
      <c r="F501" s="143"/>
    </row>
    <row r="502" spans="3:6" ht="14.25">
      <c r="C502" s="143"/>
      <c r="D502" s="143"/>
      <c r="E502" s="143"/>
      <c r="F502" s="143"/>
    </row>
    <row r="503" spans="3:6" ht="14.25">
      <c r="C503" s="143"/>
      <c r="D503" s="143"/>
      <c r="E503" s="143"/>
      <c r="F503" s="143"/>
    </row>
    <row r="504" spans="3:6" ht="14.25">
      <c r="C504" s="143"/>
      <c r="D504" s="143"/>
      <c r="E504" s="143"/>
      <c r="F504" s="143"/>
    </row>
    <row r="505" spans="3:6" ht="14.25">
      <c r="C505" s="143"/>
      <c r="D505" s="143"/>
      <c r="E505" s="143"/>
      <c r="F505" s="143"/>
    </row>
    <row r="506" spans="3:6" ht="14.25">
      <c r="C506" s="143"/>
      <c r="D506" s="143"/>
      <c r="E506" s="143"/>
      <c r="F506" s="143"/>
    </row>
    <row r="507" spans="3:6" ht="14.25">
      <c r="C507" s="143"/>
      <c r="D507" s="143"/>
      <c r="E507" s="143"/>
      <c r="F507" s="143"/>
    </row>
    <row r="508" spans="3:6" ht="14.25">
      <c r="C508" s="143"/>
      <c r="D508" s="143"/>
      <c r="E508" s="143"/>
      <c r="F508" s="143"/>
    </row>
    <row r="509" spans="3:6" ht="14.25">
      <c r="C509" s="143"/>
      <c r="D509" s="143"/>
      <c r="E509" s="143"/>
      <c r="F509" s="143"/>
    </row>
    <row r="510" spans="3:6" ht="14.25">
      <c r="C510" s="143"/>
      <c r="D510" s="143"/>
      <c r="E510" s="143"/>
      <c r="F510" s="143"/>
    </row>
    <row r="511" spans="3:6" ht="14.25">
      <c r="C511" s="143"/>
      <c r="D511" s="143"/>
      <c r="E511" s="143"/>
      <c r="F511" s="143"/>
    </row>
    <row r="512" spans="3:6" ht="14.25">
      <c r="C512" s="143"/>
      <c r="D512" s="143"/>
      <c r="E512" s="143"/>
      <c r="F512" s="143"/>
    </row>
    <row r="513" spans="3:6" ht="14.25">
      <c r="C513" s="143"/>
      <c r="D513" s="143"/>
      <c r="E513" s="143"/>
      <c r="F513" s="143"/>
    </row>
    <row r="514" spans="3:6" ht="14.25">
      <c r="C514" s="143"/>
      <c r="D514" s="143"/>
      <c r="E514" s="143"/>
      <c r="F514" s="143"/>
    </row>
    <row r="515" spans="3:6" ht="14.25">
      <c r="C515" s="143"/>
      <c r="D515" s="143"/>
      <c r="E515" s="143"/>
      <c r="F515" s="143"/>
    </row>
    <row r="516" spans="3:6" ht="14.25">
      <c r="C516" s="143"/>
      <c r="D516" s="143"/>
      <c r="E516" s="143"/>
      <c r="F516" s="143"/>
    </row>
    <row r="517" spans="3:6" ht="14.25">
      <c r="C517" s="143"/>
      <c r="D517" s="143"/>
      <c r="E517" s="143"/>
      <c r="F517" s="143"/>
    </row>
    <row r="518" spans="3:6" ht="14.25">
      <c r="C518" s="143"/>
      <c r="D518" s="143"/>
      <c r="E518" s="143"/>
      <c r="F518" s="143"/>
    </row>
    <row r="519" spans="3:6" ht="14.25">
      <c r="C519" s="143"/>
      <c r="D519" s="143"/>
      <c r="E519" s="143"/>
      <c r="F519" s="143"/>
    </row>
    <row r="520" spans="3:6" ht="14.25">
      <c r="C520" s="143"/>
      <c r="D520" s="143"/>
      <c r="E520" s="143"/>
      <c r="F520" s="143"/>
    </row>
    <row r="521" spans="3:6" ht="14.25">
      <c r="C521" s="143"/>
      <c r="D521" s="143"/>
      <c r="E521" s="143"/>
      <c r="F521" s="143"/>
    </row>
    <row r="522" spans="3:6" ht="14.25">
      <c r="C522" s="143"/>
      <c r="D522" s="143"/>
      <c r="E522" s="143"/>
      <c r="F522" s="143"/>
    </row>
    <row r="523" spans="3:6" ht="14.25">
      <c r="C523" s="143"/>
      <c r="D523" s="143"/>
      <c r="E523" s="143"/>
      <c r="F523" s="143"/>
    </row>
    <row r="524" spans="3:6" ht="14.25">
      <c r="C524" s="143"/>
      <c r="D524" s="143"/>
      <c r="E524" s="143"/>
      <c r="F524" s="143"/>
    </row>
    <row r="525" spans="3:6" ht="14.25">
      <c r="C525" s="143"/>
      <c r="D525" s="143"/>
      <c r="E525" s="143"/>
      <c r="F525" s="143"/>
    </row>
    <row r="526" spans="3:6" ht="14.25">
      <c r="C526" s="143"/>
      <c r="D526" s="143"/>
      <c r="E526" s="143"/>
      <c r="F526" s="143"/>
    </row>
    <row r="527" spans="3:6" ht="14.25">
      <c r="C527" s="143"/>
      <c r="D527" s="143"/>
      <c r="E527" s="143"/>
      <c r="F527" s="143"/>
    </row>
    <row r="528" spans="3:6" ht="14.25">
      <c r="C528" s="143"/>
      <c r="D528" s="143"/>
      <c r="E528" s="143"/>
      <c r="F528" s="143"/>
    </row>
    <row r="529" spans="3:6" ht="14.25">
      <c r="C529" s="143"/>
      <c r="D529" s="143"/>
      <c r="E529" s="143"/>
      <c r="F529" s="143"/>
    </row>
    <row r="530" spans="3:6" ht="14.25">
      <c r="C530" s="143"/>
      <c r="D530" s="143"/>
      <c r="E530" s="143"/>
      <c r="F530" s="143"/>
    </row>
    <row r="531" spans="3:6" ht="14.25">
      <c r="C531" s="143"/>
      <c r="D531" s="143"/>
      <c r="E531" s="143"/>
      <c r="F531" s="143"/>
    </row>
    <row r="532" spans="3:6" ht="14.25">
      <c r="C532" s="143"/>
      <c r="D532" s="143"/>
      <c r="E532" s="143"/>
      <c r="F532" s="143"/>
    </row>
    <row r="533" spans="3:6" ht="14.25">
      <c r="C533" s="143"/>
      <c r="D533" s="143"/>
      <c r="E533" s="143"/>
      <c r="F533" s="143"/>
    </row>
    <row r="534" spans="3:6" ht="14.25">
      <c r="C534" s="143"/>
      <c r="D534" s="143"/>
      <c r="E534" s="143"/>
      <c r="F534" s="143"/>
    </row>
    <row r="535" spans="3:6" ht="14.25">
      <c r="C535" s="143"/>
      <c r="D535" s="143"/>
      <c r="E535" s="143"/>
      <c r="F535" s="143"/>
    </row>
    <row r="536" spans="3:6" ht="14.25">
      <c r="C536" s="143"/>
      <c r="D536" s="143"/>
      <c r="E536" s="143"/>
      <c r="F536" s="143"/>
    </row>
    <row r="537" spans="3:6" ht="14.25">
      <c r="C537" s="143"/>
      <c r="D537" s="143"/>
      <c r="E537" s="143"/>
      <c r="F537" s="143"/>
    </row>
    <row r="538" spans="3:6" ht="14.25">
      <c r="C538" s="143"/>
      <c r="D538" s="143"/>
      <c r="E538" s="143"/>
      <c r="F538" s="143"/>
    </row>
    <row r="539" spans="3:6" ht="14.25">
      <c r="C539" s="143"/>
      <c r="D539" s="143"/>
      <c r="E539" s="143"/>
      <c r="F539" s="143"/>
    </row>
    <row r="540" spans="3:6" ht="14.25">
      <c r="C540" s="143"/>
      <c r="D540" s="143"/>
      <c r="E540" s="143"/>
      <c r="F540" s="143"/>
    </row>
    <row r="541" spans="3:6" ht="14.25">
      <c r="C541" s="143"/>
      <c r="D541" s="143"/>
      <c r="E541" s="143"/>
      <c r="F541" s="143"/>
    </row>
    <row r="542" spans="3:6" ht="14.25">
      <c r="C542" s="143"/>
      <c r="D542" s="143"/>
      <c r="E542" s="143"/>
      <c r="F542" s="143"/>
    </row>
    <row r="543" spans="3:6" ht="14.25">
      <c r="C543" s="143"/>
      <c r="D543" s="143"/>
      <c r="E543" s="143"/>
      <c r="F543" s="143"/>
    </row>
    <row r="544" spans="3:6" ht="14.25">
      <c r="C544" s="143"/>
      <c r="D544" s="143"/>
      <c r="E544" s="143"/>
      <c r="F544" s="143"/>
    </row>
    <row r="545" spans="3:6" ht="14.25">
      <c r="C545" s="143"/>
      <c r="D545" s="143"/>
      <c r="E545" s="143"/>
      <c r="F545" s="143"/>
    </row>
    <row r="546" spans="3:6" ht="14.25">
      <c r="C546" s="143"/>
      <c r="D546" s="143"/>
      <c r="E546" s="143"/>
      <c r="F546" s="143"/>
    </row>
    <row r="547" spans="3:6" ht="14.25">
      <c r="C547" s="143"/>
      <c r="D547" s="143"/>
      <c r="E547" s="143"/>
      <c r="F547" s="143"/>
    </row>
    <row r="548" spans="3:6" ht="14.25">
      <c r="C548" s="143"/>
      <c r="D548" s="143"/>
      <c r="E548" s="143"/>
      <c r="F548" s="143"/>
    </row>
    <row r="549" spans="3:6" ht="14.25">
      <c r="C549" s="143"/>
      <c r="D549" s="143"/>
      <c r="E549" s="143"/>
      <c r="F549" s="143"/>
    </row>
    <row r="550" spans="3:6" ht="14.25">
      <c r="C550" s="143"/>
      <c r="D550" s="143"/>
      <c r="E550" s="143"/>
      <c r="F550" s="143"/>
    </row>
    <row r="551" spans="3:6" ht="14.25">
      <c r="C551" s="143"/>
      <c r="D551" s="143"/>
      <c r="E551" s="143"/>
      <c r="F551" s="143"/>
    </row>
    <row r="552" spans="3:6" ht="14.25">
      <c r="C552" s="143"/>
      <c r="D552" s="143"/>
      <c r="E552" s="143"/>
      <c r="F552" s="143"/>
    </row>
    <row r="553" spans="3:6" ht="14.25">
      <c r="C553" s="143"/>
      <c r="D553" s="143"/>
      <c r="E553" s="143"/>
      <c r="F553" s="143"/>
    </row>
    <row r="554" spans="3:6" ht="14.25">
      <c r="C554" s="143"/>
      <c r="D554" s="143"/>
      <c r="E554" s="143"/>
      <c r="F554" s="143"/>
    </row>
    <row r="555" spans="3:6" ht="14.25">
      <c r="C555" s="143"/>
      <c r="D555" s="143"/>
      <c r="E555" s="143"/>
      <c r="F555" s="143"/>
    </row>
    <row r="556" spans="3:6" ht="14.25">
      <c r="C556" s="143"/>
      <c r="D556" s="143"/>
      <c r="E556" s="143"/>
      <c r="F556" s="143"/>
    </row>
    <row r="557" spans="3:6" ht="14.25">
      <c r="C557" s="143"/>
      <c r="D557" s="143"/>
      <c r="E557" s="143"/>
      <c r="F557" s="143"/>
    </row>
    <row r="558" spans="3:6" ht="14.25">
      <c r="C558" s="143"/>
      <c r="D558" s="143"/>
      <c r="E558" s="143"/>
      <c r="F558" s="143"/>
    </row>
    <row r="559" spans="3:6" ht="14.25">
      <c r="C559" s="143"/>
      <c r="D559" s="143"/>
      <c r="E559" s="143"/>
      <c r="F559" s="143"/>
    </row>
    <row r="560" spans="3:6" ht="14.25">
      <c r="C560" s="143"/>
      <c r="D560" s="143"/>
      <c r="E560" s="143"/>
      <c r="F560" s="143"/>
    </row>
    <row r="561" spans="3:6" ht="14.25">
      <c r="C561" s="143"/>
      <c r="D561" s="143"/>
      <c r="E561" s="143"/>
      <c r="F561" s="143"/>
    </row>
    <row r="562" spans="3:6" ht="14.25">
      <c r="C562" s="143"/>
      <c r="D562" s="143"/>
      <c r="E562" s="143"/>
      <c r="F562" s="143"/>
    </row>
    <row r="563" spans="3:6" ht="14.25">
      <c r="C563" s="143"/>
      <c r="D563" s="143"/>
      <c r="E563" s="143"/>
      <c r="F563" s="143"/>
    </row>
    <row r="564" spans="3:6" ht="14.25">
      <c r="C564" s="143"/>
      <c r="D564" s="143"/>
      <c r="E564" s="143"/>
      <c r="F564" s="143"/>
    </row>
    <row r="565" spans="3:6" ht="14.25">
      <c r="C565" s="143"/>
      <c r="D565" s="143"/>
      <c r="E565" s="143"/>
      <c r="F565" s="143"/>
    </row>
    <row r="566" spans="3:6" ht="14.25">
      <c r="C566" s="143"/>
      <c r="D566" s="143"/>
      <c r="E566" s="143"/>
      <c r="F566" s="143"/>
    </row>
    <row r="567" spans="3:6" ht="14.25">
      <c r="C567" s="143"/>
      <c r="D567" s="143"/>
      <c r="E567" s="143"/>
      <c r="F567" s="143"/>
    </row>
    <row r="568" spans="3:6" ht="14.25">
      <c r="C568" s="143"/>
      <c r="D568" s="143"/>
      <c r="E568" s="143"/>
      <c r="F568" s="143"/>
    </row>
    <row r="569" spans="3:6" ht="14.25">
      <c r="C569" s="143"/>
      <c r="D569" s="143"/>
      <c r="E569" s="143"/>
      <c r="F569" s="143"/>
    </row>
    <row r="570" spans="3:6" ht="14.25">
      <c r="C570" s="143"/>
      <c r="D570" s="143"/>
      <c r="E570" s="143"/>
      <c r="F570" s="143"/>
    </row>
    <row r="571" spans="3:6" ht="14.25">
      <c r="C571" s="143"/>
      <c r="D571" s="143"/>
      <c r="E571" s="143"/>
      <c r="F571" s="143"/>
    </row>
    <row r="572" spans="3:6" ht="14.25">
      <c r="C572" s="143"/>
      <c r="D572" s="143"/>
      <c r="E572" s="143"/>
      <c r="F572" s="143"/>
    </row>
    <row r="573" spans="3:6" ht="14.25">
      <c r="C573" s="143"/>
      <c r="D573" s="143"/>
      <c r="E573" s="143"/>
      <c r="F573" s="143"/>
    </row>
    <row r="574" spans="3:6" ht="14.25">
      <c r="C574" s="143"/>
      <c r="D574" s="143"/>
      <c r="E574" s="143"/>
      <c r="F574" s="143"/>
    </row>
    <row r="575" spans="3:6" ht="14.25">
      <c r="C575" s="143"/>
      <c r="D575" s="143"/>
      <c r="E575" s="143"/>
      <c r="F575" s="143"/>
    </row>
    <row r="576" spans="3:6" ht="14.25">
      <c r="C576" s="143"/>
      <c r="D576" s="143"/>
      <c r="E576" s="143"/>
      <c r="F576" s="143"/>
    </row>
    <row r="577" spans="3:6" ht="14.25">
      <c r="C577" s="143"/>
      <c r="D577" s="143"/>
      <c r="E577" s="143"/>
      <c r="F577" s="143"/>
    </row>
    <row r="578" spans="3:6" ht="14.25">
      <c r="C578" s="143"/>
      <c r="D578" s="143"/>
      <c r="E578" s="143"/>
      <c r="F578" s="143"/>
    </row>
    <row r="579" spans="3:6" ht="14.25">
      <c r="C579" s="143"/>
      <c r="D579" s="143"/>
      <c r="E579" s="143"/>
      <c r="F579" s="143"/>
    </row>
    <row r="580" spans="3:6" ht="14.25">
      <c r="C580" s="143"/>
      <c r="D580" s="143"/>
      <c r="E580" s="143"/>
      <c r="F580" s="143"/>
    </row>
    <row r="581" spans="3:6" ht="14.25">
      <c r="C581" s="143"/>
      <c r="D581" s="143"/>
      <c r="E581" s="143"/>
      <c r="F581" s="143"/>
    </row>
    <row r="582" spans="3:6" ht="14.25">
      <c r="C582" s="143"/>
      <c r="D582" s="143"/>
      <c r="E582" s="143"/>
      <c r="F582" s="143"/>
    </row>
    <row r="583" spans="3:6" ht="14.25">
      <c r="C583" s="143"/>
      <c r="D583" s="143"/>
      <c r="E583" s="143"/>
      <c r="F583" s="143"/>
    </row>
    <row r="584" spans="3:6" ht="14.25">
      <c r="C584" s="143"/>
      <c r="D584" s="143"/>
      <c r="E584" s="143"/>
      <c r="F584" s="143"/>
    </row>
    <row r="585" spans="3:6" ht="14.25">
      <c r="C585" s="143"/>
      <c r="D585" s="143"/>
      <c r="E585" s="143"/>
      <c r="F585" s="143"/>
    </row>
    <row r="586" spans="3:6" ht="14.25">
      <c r="C586" s="143"/>
      <c r="D586" s="143"/>
      <c r="E586" s="143"/>
      <c r="F586" s="143"/>
    </row>
    <row r="587" spans="3:6" ht="14.25">
      <c r="C587" s="143"/>
      <c r="D587" s="143"/>
      <c r="E587" s="143"/>
      <c r="F587" s="143"/>
    </row>
    <row r="588" spans="3:6" ht="14.25">
      <c r="C588" s="143"/>
      <c r="D588" s="143"/>
      <c r="E588" s="143"/>
      <c r="F588" s="143"/>
    </row>
    <row r="589" spans="3:6" ht="14.25">
      <c r="C589" s="143"/>
      <c r="D589" s="143"/>
      <c r="E589" s="143"/>
      <c r="F589" s="143"/>
    </row>
    <row r="590" spans="3:6" ht="14.25">
      <c r="C590" s="143"/>
      <c r="D590" s="143"/>
      <c r="E590" s="143"/>
      <c r="F590" s="143"/>
    </row>
    <row r="591" spans="3:6" ht="14.25">
      <c r="C591" s="143"/>
      <c r="D591" s="143"/>
      <c r="E591" s="143"/>
      <c r="F591" s="143"/>
    </row>
    <row r="592" spans="3:6" ht="14.25">
      <c r="C592" s="143"/>
      <c r="D592" s="143"/>
      <c r="E592" s="143"/>
      <c r="F592" s="143"/>
    </row>
    <row r="593" spans="3:6" ht="14.25">
      <c r="C593" s="143"/>
      <c r="D593" s="143"/>
      <c r="E593" s="143"/>
      <c r="F593" s="143"/>
    </row>
    <row r="594" spans="3:6" ht="14.25">
      <c r="C594" s="143"/>
      <c r="D594" s="143"/>
      <c r="E594" s="143"/>
      <c r="F594" s="143"/>
    </row>
    <row r="595" spans="3:6" ht="14.25">
      <c r="C595" s="143"/>
      <c r="D595" s="143"/>
      <c r="E595" s="143"/>
      <c r="F595" s="143"/>
    </row>
    <row r="596" spans="3:6" ht="14.25">
      <c r="C596" s="143"/>
      <c r="D596" s="143"/>
      <c r="E596" s="143"/>
      <c r="F596" s="143"/>
    </row>
    <row r="597" spans="3:6" ht="14.25">
      <c r="C597" s="143"/>
      <c r="D597" s="143"/>
      <c r="E597" s="143"/>
      <c r="F597" s="143"/>
    </row>
    <row r="598" spans="3:6" ht="14.25">
      <c r="C598" s="143"/>
      <c r="D598" s="143"/>
      <c r="E598" s="143"/>
      <c r="F598" s="143"/>
    </row>
    <row r="599" spans="3:6" ht="14.25">
      <c r="C599" s="143"/>
      <c r="D599" s="143"/>
      <c r="E599" s="143"/>
      <c r="F599" s="143"/>
    </row>
    <row r="600" spans="3:6" ht="14.25">
      <c r="C600" s="143"/>
      <c r="D600" s="143"/>
      <c r="E600" s="143"/>
      <c r="F600" s="143"/>
    </row>
    <row r="601" spans="3:6" ht="14.25">
      <c r="C601" s="143"/>
      <c r="D601" s="143"/>
      <c r="E601" s="143"/>
      <c r="F601" s="143"/>
    </row>
    <row r="602" spans="3:6" ht="14.25">
      <c r="C602" s="143"/>
      <c r="D602" s="143"/>
      <c r="E602" s="143"/>
      <c r="F602" s="143"/>
    </row>
    <row r="603" spans="3:6" ht="14.25">
      <c r="C603" s="143"/>
      <c r="D603" s="143"/>
      <c r="E603" s="143"/>
      <c r="F603" s="143"/>
    </row>
    <row r="604" spans="3:6" ht="14.25">
      <c r="C604" s="143"/>
      <c r="D604" s="143"/>
      <c r="E604" s="143"/>
      <c r="F604" s="143"/>
    </row>
    <row r="605" spans="3:6" ht="14.25">
      <c r="C605" s="143"/>
      <c r="D605" s="143"/>
      <c r="E605" s="143"/>
      <c r="F605" s="143"/>
    </row>
    <row r="606" spans="3:6" ht="14.25">
      <c r="C606" s="143"/>
      <c r="D606" s="143"/>
      <c r="E606" s="143"/>
      <c r="F606" s="143"/>
    </row>
    <row r="607" spans="3:6" ht="14.25">
      <c r="C607" s="143"/>
      <c r="D607" s="143"/>
      <c r="E607" s="143"/>
      <c r="F607" s="143"/>
    </row>
    <row r="608" spans="3:6" ht="14.25">
      <c r="C608" s="143"/>
      <c r="D608" s="143"/>
      <c r="E608" s="143"/>
      <c r="F608" s="143"/>
    </row>
    <row r="609" spans="3:6" ht="14.25">
      <c r="C609" s="143"/>
      <c r="D609" s="143"/>
      <c r="E609" s="143"/>
      <c r="F609" s="143"/>
    </row>
    <row r="610" spans="3:6" ht="14.25">
      <c r="C610" s="143"/>
      <c r="D610" s="143"/>
      <c r="E610" s="143"/>
      <c r="F610" s="143"/>
    </row>
    <row r="611" spans="3:6" ht="14.25">
      <c r="C611" s="143"/>
      <c r="D611" s="143"/>
      <c r="E611" s="143"/>
      <c r="F611" s="143"/>
    </row>
    <row r="612" spans="3:6" ht="14.25">
      <c r="C612" s="143"/>
      <c r="D612" s="143"/>
      <c r="E612" s="143"/>
      <c r="F612" s="143"/>
    </row>
    <row r="613" spans="3:6" ht="14.25">
      <c r="C613" s="143"/>
      <c r="D613" s="143"/>
      <c r="E613" s="143"/>
      <c r="F613" s="143"/>
    </row>
    <row r="614" spans="3:6" ht="14.25">
      <c r="C614" s="143"/>
      <c r="D614" s="143"/>
      <c r="E614" s="143"/>
      <c r="F614" s="143"/>
    </row>
    <row r="615" spans="3:6" ht="14.25">
      <c r="C615" s="143"/>
      <c r="D615" s="143"/>
      <c r="E615" s="143"/>
      <c r="F615" s="143"/>
    </row>
    <row r="616" spans="3:6" ht="14.25">
      <c r="C616" s="143"/>
      <c r="D616" s="143"/>
      <c r="E616" s="143"/>
      <c r="F616" s="143"/>
    </row>
    <row r="617" spans="3:6" ht="14.25">
      <c r="C617" s="143"/>
      <c r="D617" s="143"/>
      <c r="E617" s="143"/>
      <c r="F617" s="143"/>
    </row>
    <row r="618" spans="3:6" ht="14.25">
      <c r="C618" s="143"/>
      <c r="D618" s="143"/>
      <c r="E618" s="143"/>
      <c r="F618" s="143"/>
    </row>
    <row r="619" spans="3:6" ht="14.25">
      <c r="C619" s="143"/>
      <c r="D619" s="143"/>
      <c r="E619" s="143"/>
      <c r="F619" s="143"/>
    </row>
    <row r="620" spans="3:6" ht="14.25">
      <c r="C620" s="143"/>
      <c r="D620" s="143"/>
      <c r="E620" s="143"/>
      <c r="F620" s="143"/>
    </row>
    <row r="621" spans="3:6" ht="14.25">
      <c r="C621" s="143"/>
      <c r="D621" s="143"/>
      <c r="E621" s="143"/>
      <c r="F621" s="143"/>
    </row>
    <row r="622" spans="3:6" ht="14.25">
      <c r="C622" s="143"/>
      <c r="D622" s="143"/>
      <c r="E622" s="143"/>
      <c r="F622" s="143"/>
    </row>
    <row r="623" spans="3:6" ht="14.25">
      <c r="C623" s="143"/>
      <c r="D623" s="143"/>
      <c r="E623" s="143"/>
      <c r="F623" s="143"/>
    </row>
    <row r="624" spans="3:6" ht="14.25">
      <c r="C624" s="143"/>
      <c r="D624" s="143"/>
      <c r="E624" s="143"/>
      <c r="F624" s="143"/>
    </row>
    <row r="625" spans="3:6" ht="14.25">
      <c r="C625" s="143"/>
      <c r="D625" s="143"/>
      <c r="E625" s="143"/>
      <c r="F625" s="143"/>
    </row>
    <row r="626" spans="3:6" ht="14.25">
      <c r="C626" s="143"/>
      <c r="D626" s="143"/>
      <c r="E626" s="143"/>
      <c r="F626" s="143"/>
    </row>
    <row r="627" spans="3:6" ht="14.25">
      <c r="C627" s="143"/>
      <c r="D627" s="143"/>
      <c r="E627" s="143"/>
      <c r="F627" s="143"/>
    </row>
    <row r="628" spans="3:6" ht="14.25">
      <c r="C628" s="143"/>
      <c r="D628" s="143"/>
      <c r="E628" s="143"/>
      <c r="F628" s="143"/>
    </row>
    <row r="629" spans="3:6" ht="14.25">
      <c r="C629" s="143"/>
      <c r="D629" s="143"/>
      <c r="E629" s="143"/>
      <c r="F629" s="143"/>
    </row>
    <row r="630" spans="3:6" ht="14.25">
      <c r="C630" s="143"/>
      <c r="D630" s="143"/>
      <c r="E630" s="143"/>
      <c r="F630" s="143"/>
    </row>
    <row r="631" spans="3:6" ht="14.25">
      <c r="C631" s="143"/>
      <c r="D631" s="143"/>
      <c r="E631" s="143"/>
      <c r="F631" s="143"/>
    </row>
    <row r="632" spans="3:6" ht="14.25">
      <c r="C632" s="143"/>
      <c r="D632" s="143"/>
      <c r="E632" s="143"/>
      <c r="F632" s="143"/>
    </row>
    <row r="633" spans="3:6" ht="14.25">
      <c r="C633" s="143"/>
      <c r="D633" s="143"/>
      <c r="E633" s="143"/>
      <c r="F633" s="143"/>
    </row>
    <row r="634" spans="3:6" ht="14.25">
      <c r="C634" s="143"/>
      <c r="D634" s="143"/>
      <c r="E634" s="143"/>
      <c r="F634" s="143"/>
    </row>
    <row r="635" spans="3:6" ht="14.25">
      <c r="C635" s="143"/>
      <c r="D635" s="143"/>
      <c r="E635" s="143"/>
      <c r="F635" s="143"/>
    </row>
    <row r="636" spans="3:6" ht="14.25">
      <c r="C636" s="143"/>
      <c r="D636" s="143"/>
      <c r="E636" s="143"/>
      <c r="F636" s="143"/>
    </row>
    <row r="637" spans="3:6" ht="14.25">
      <c r="C637" s="143"/>
      <c r="D637" s="143"/>
      <c r="E637" s="143"/>
      <c r="F637" s="143"/>
    </row>
    <row r="638" spans="3:6" ht="14.25">
      <c r="C638" s="143"/>
      <c r="D638" s="143"/>
      <c r="E638" s="143"/>
      <c r="F638" s="143"/>
    </row>
    <row r="639" spans="3:6" ht="14.25">
      <c r="C639" s="143"/>
      <c r="D639" s="143"/>
      <c r="E639" s="143"/>
      <c r="F639" s="143"/>
    </row>
    <row r="640" spans="3:6" ht="14.25">
      <c r="C640" s="143"/>
      <c r="D640" s="143"/>
      <c r="E640" s="143"/>
      <c r="F640" s="143"/>
    </row>
    <row r="641" spans="3:6" ht="14.25">
      <c r="C641" s="143"/>
      <c r="D641" s="143"/>
      <c r="E641" s="143"/>
      <c r="F641" s="143"/>
    </row>
    <row r="642" spans="3:6" ht="14.25">
      <c r="C642" s="143"/>
      <c r="D642" s="143"/>
      <c r="E642" s="143"/>
      <c r="F642" s="143"/>
    </row>
    <row r="643" spans="3:6" ht="14.25">
      <c r="C643" s="143"/>
      <c r="D643" s="143"/>
      <c r="E643" s="143"/>
      <c r="F643" s="143"/>
    </row>
    <row r="644" spans="3:6" ht="14.25">
      <c r="C644" s="143"/>
      <c r="D644" s="143"/>
      <c r="E644" s="143"/>
      <c r="F644" s="143"/>
    </row>
    <row r="645" spans="3:6" ht="14.25">
      <c r="C645" s="143"/>
      <c r="D645" s="143"/>
      <c r="E645" s="143"/>
      <c r="F645" s="143"/>
    </row>
    <row r="646" spans="3:6" ht="14.25">
      <c r="C646" s="143"/>
      <c r="D646" s="143"/>
      <c r="E646" s="143"/>
      <c r="F646" s="143"/>
    </row>
    <row r="647" spans="3:6" ht="14.25">
      <c r="C647" s="143"/>
      <c r="D647" s="143"/>
      <c r="E647" s="143"/>
      <c r="F647" s="143"/>
    </row>
    <row r="648" spans="3:6" ht="14.25">
      <c r="C648" s="143"/>
      <c r="D648" s="143"/>
      <c r="E648" s="143"/>
      <c r="F648" s="143"/>
    </row>
    <row r="649" spans="3:6" ht="14.25">
      <c r="C649" s="143"/>
      <c r="D649" s="143"/>
      <c r="E649" s="143"/>
      <c r="F649" s="143"/>
    </row>
    <row r="650" spans="3:6" ht="14.25">
      <c r="C650" s="143"/>
      <c r="D650" s="143"/>
      <c r="E650" s="143"/>
      <c r="F650" s="143"/>
    </row>
    <row r="651" spans="3:6" ht="14.25">
      <c r="C651" s="143"/>
      <c r="D651" s="143"/>
      <c r="E651" s="143"/>
      <c r="F651" s="143"/>
    </row>
    <row r="652" spans="3:6" ht="14.25">
      <c r="C652" s="143"/>
      <c r="D652" s="143"/>
      <c r="E652" s="143"/>
      <c r="F652" s="143"/>
    </row>
    <row r="653" spans="3:6" ht="14.25">
      <c r="C653" s="143"/>
      <c r="D653" s="143"/>
      <c r="E653" s="143"/>
      <c r="F653" s="143"/>
    </row>
    <row r="654" spans="3:6" ht="14.25">
      <c r="C654" s="143"/>
      <c r="D654" s="143"/>
      <c r="E654" s="143"/>
      <c r="F654" s="143"/>
    </row>
    <row r="655" spans="3:6" ht="14.25">
      <c r="C655" s="143"/>
      <c r="D655" s="143"/>
      <c r="E655" s="143"/>
      <c r="F655" s="143"/>
    </row>
    <row r="656" spans="3:6" ht="14.25">
      <c r="C656" s="143"/>
      <c r="D656" s="143"/>
      <c r="E656" s="143"/>
      <c r="F656" s="143"/>
    </row>
    <row r="657" spans="3:6" ht="14.25">
      <c r="C657" s="143"/>
      <c r="D657" s="143"/>
      <c r="E657" s="143"/>
      <c r="F657" s="143"/>
    </row>
    <row r="658" spans="3:6" ht="14.25">
      <c r="C658" s="143"/>
      <c r="D658" s="143"/>
      <c r="E658" s="143"/>
      <c r="F658" s="143"/>
    </row>
    <row r="659" spans="3:6" ht="14.25">
      <c r="C659" s="143"/>
      <c r="D659" s="143"/>
      <c r="E659" s="143"/>
      <c r="F659" s="143"/>
    </row>
    <row r="660" spans="3:6" ht="14.25">
      <c r="C660" s="143"/>
      <c r="D660" s="143"/>
      <c r="E660" s="143"/>
      <c r="F660" s="143"/>
    </row>
    <row r="661" spans="3:6" ht="14.25">
      <c r="C661" s="143"/>
      <c r="D661" s="143"/>
      <c r="E661" s="143"/>
      <c r="F661" s="143"/>
    </row>
    <row r="662" spans="3:6" ht="14.25">
      <c r="C662" s="143"/>
      <c r="D662" s="143"/>
      <c r="E662" s="143"/>
      <c r="F662" s="143"/>
    </row>
    <row r="663" spans="3:6" ht="14.25">
      <c r="C663" s="143"/>
      <c r="D663" s="143"/>
      <c r="E663" s="143"/>
      <c r="F663" s="143"/>
    </row>
    <row r="664" spans="3:6" ht="14.25">
      <c r="C664" s="143"/>
      <c r="D664" s="143"/>
      <c r="E664" s="143"/>
      <c r="F664" s="143"/>
    </row>
    <row r="665" spans="3:6" ht="14.25">
      <c r="C665" s="143"/>
      <c r="D665" s="143"/>
      <c r="E665" s="143"/>
      <c r="F665" s="143"/>
    </row>
    <row r="666" spans="3:6" ht="14.25">
      <c r="C666" s="143"/>
      <c r="D666" s="143"/>
      <c r="E666" s="143"/>
      <c r="F666" s="143"/>
    </row>
    <row r="667" spans="3:6" ht="14.25">
      <c r="C667" s="143"/>
      <c r="D667" s="143"/>
      <c r="E667" s="143"/>
      <c r="F667" s="143"/>
    </row>
    <row r="668" spans="3:6" ht="14.25">
      <c r="C668" s="143"/>
      <c r="D668" s="143"/>
      <c r="E668" s="143"/>
      <c r="F668" s="143"/>
    </row>
    <row r="669" spans="3:6" ht="14.25">
      <c r="C669" s="143"/>
      <c r="D669" s="143"/>
      <c r="E669" s="143"/>
      <c r="F669" s="143"/>
    </row>
    <row r="670" spans="3:6" ht="14.25">
      <c r="C670" s="143"/>
      <c r="D670" s="143"/>
      <c r="E670" s="143"/>
      <c r="F670" s="143"/>
    </row>
    <row r="671" spans="3:6" ht="14.25">
      <c r="C671" s="143"/>
      <c r="D671" s="143"/>
      <c r="E671" s="143"/>
      <c r="F671" s="143"/>
    </row>
    <row r="672" spans="3:6" ht="14.25">
      <c r="C672" s="143"/>
      <c r="D672" s="143"/>
      <c r="E672" s="143"/>
      <c r="F672" s="143"/>
    </row>
    <row r="673" spans="3:6" ht="14.25">
      <c r="C673" s="143"/>
      <c r="D673" s="143"/>
      <c r="E673" s="143"/>
      <c r="F673" s="143"/>
    </row>
    <row r="674" spans="3:6" ht="14.25">
      <c r="C674" s="143"/>
      <c r="D674" s="143"/>
      <c r="E674" s="143"/>
      <c r="F674" s="143"/>
    </row>
    <row r="675" spans="3:6" ht="14.25">
      <c r="C675" s="143"/>
      <c r="D675" s="143"/>
      <c r="E675" s="143"/>
      <c r="F675" s="143"/>
    </row>
    <row r="676" spans="3:6" ht="14.25">
      <c r="C676" s="143"/>
      <c r="D676" s="143"/>
      <c r="E676" s="143"/>
      <c r="F676" s="143"/>
    </row>
    <row r="677" spans="3:6" ht="14.25">
      <c r="C677" s="143"/>
      <c r="D677" s="143"/>
      <c r="E677" s="143"/>
      <c r="F677" s="143"/>
    </row>
    <row r="678" spans="3:6" ht="14.25">
      <c r="C678" s="143"/>
      <c r="D678" s="143"/>
      <c r="E678" s="143"/>
      <c r="F678" s="143"/>
    </row>
    <row r="679" spans="3:6" ht="14.25">
      <c r="C679" s="143"/>
      <c r="D679" s="143"/>
      <c r="E679" s="143"/>
      <c r="F679" s="143"/>
    </row>
    <row r="680" spans="3:6" ht="14.25">
      <c r="C680" s="143"/>
      <c r="D680" s="143"/>
      <c r="E680" s="143"/>
      <c r="F680" s="143"/>
    </row>
    <row r="681" spans="3:6" ht="14.25">
      <c r="C681" s="143"/>
      <c r="D681" s="143"/>
      <c r="E681" s="143"/>
      <c r="F681" s="143"/>
    </row>
    <row r="682" spans="3:6" ht="14.25">
      <c r="C682" s="143"/>
      <c r="D682" s="143"/>
      <c r="E682" s="143"/>
      <c r="F682" s="143"/>
    </row>
    <row r="683" spans="3:6" ht="14.25">
      <c r="C683" s="143"/>
      <c r="D683" s="143"/>
      <c r="E683" s="143"/>
      <c r="F683" s="143"/>
    </row>
    <row r="684" spans="3:6" ht="14.25">
      <c r="C684" s="143"/>
      <c r="D684" s="143"/>
      <c r="E684" s="143"/>
      <c r="F684" s="143"/>
    </row>
    <row r="685" spans="3:6" ht="14.25">
      <c r="C685" s="143"/>
      <c r="D685" s="143"/>
      <c r="E685" s="143"/>
      <c r="F685" s="143"/>
    </row>
    <row r="686" spans="3:6" ht="14.25">
      <c r="C686" s="143"/>
      <c r="D686" s="143"/>
      <c r="E686" s="143"/>
      <c r="F686" s="143"/>
    </row>
    <row r="687" spans="3:6" ht="14.25">
      <c r="C687" s="143"/>
      <c r="D687" s="143"/>
      <c r="E687" s="143"/>
      <c r="F687" s="143"/>
    </row>
    <row r="688" spans="3:6" ht="14.25">
      <c r="C688" s="143"/>
      <c r="D688" s="143"/>
      <c r="E688" s="143"/>
      <c r="F688" s="143"/>
    </row>
    <row r="689" spans="3:6" ht="14.25">
      <c r="C689" s="143"/>
      <c r="D689" s="143"/>
      <c r="E689" s="143"/>
      <c r="F689" s="143"/>
    </row>
    <row r="690" spans="3:6" ht="14.25">
      <c r="C690" s="143"/>
      <c r="D690" s="143"/>
      <c r="E690" s="143"/>
      <c r="F690" s="143"/>
    </row>
    <row r="691" spans="3:6" ht="14.25">
      <c r="C691" s="143"/>
      <c r="D691" s="143"/>
      <c r="E691" s="143"/>
      <c r="F691" s="143"/>
    </row>
    <row r="692" spans="3:6" ht="14.25">
      <c r="C692" s="143"/>
      <c r="D692" s="143"/>
      <c r="E692" s="143"/>
      <c r="F692" s="143"/>
    </row>
    <row r="693" spans="3:6" ht="14.25">
      <c r="C693" s="143"/>
      <c r="D693" s="143"/>
      <c r="E693" s="143"/>
      <c r="F693" s="143"/>
    </row>
    <row r="694" spans="3:6" ht="14.25">
      <c r="C694" s="143"/>
      <c r="D694" s="143"/>
      <c r="E694" s="143"/>
      <c r="F694" s="143"/>
    </row>
    <row r="695" spans="3:6" ht="14.25">
      <c r="C695" s="143"/>
      <c r="D695" s="143"/>
      <c r="E695" s="143"/>
      <c r="F695" s="143"/>
    </row>
    <row r="696" spans="3:6" ht="14.25">
      <c r="C696" s="143"/>
      <c r="D696" s="143"/>
      <c r="E696" s="143"/>
      <c r="F696" s="143"/>
    </row>
    <row r="697" spans="3:6" ht="14.25">
      <c r="C697" s="143"/>
      <c r="D697" s="143"/>
      <c r="E697" s="143"/>
      <c r="F697" s="143"/>
    </row>
    <row r="698" spans="3:6" ht="14.25">
      <c r="C698" s="143"/>
      <c r="D698" s="143"/>
      <c r="E698" s="143"/>
      <c r="F698" s="143"/>
    </row>
    <row r="699" spans="3:6" ht="14.25">
      <c r="C699" s="143"/>
      <c r="D699" s="143"/>
      <c r="E699" s="143"/>
      <c r="F699" s="143"/>
    </row>
    <row r="700" spans="3:6" ht="14.25">
      <c r="C700" s="143"/>
      <c r="D700" s="143"/>
      <c r="E700" s="143"/>
      <c r="F700" s="143"/>
    </row>
    <row r="701" spans="3:6" ht="14.25">
      <c r="C701" s="143"/>
      <c r="D701" s="143"/>
      <c r="E701" s="143"/>
      <c r="F701" s="143"/>
    </row>
    <row r="702" spans="3:6" ht="14.25">
      <c r="C702" s="143"/>
      <c r="D702" s="143"/>
      <c r="E702" s="143"/>
      <c r="F702" s="143"/>
    </row>
    <row r="703" spans="3:6" ht="14.25">
      <c r="C703" s="143"/>
      <c r="D703" s="143"/>
      <c r="E703" s="143"/>
      <c r="F703" s="143"/>
    </row>
    <row r="704" spans="3:6" ht="14.25">
      <c r="C704" s="143"/>
      <c r="D704" s="143"/>
      <c r="E704" s="143"/>
      <c r="F704" s="143"/>
    </row>
    <row r="705" spans="3:6" ht="14.25">
      <c r="C705" s="143"/>
      <c r="D705" s="143"/>
      <c r="E705" s="143"/>
      <c r="F705" s="143"/>
    </row>
    <row r="706" spans="3:6" ht="14.25">
      <c r="C706" s="143"/>
      <c r="D706" s="143"/>
      <c r="E706" s="143"/>
      <c r="F706" s="143"/>
    </row>
    <row r="707" spans="3:6" ht="14.25">
      <c r="C707" s="143"/>
      <c r="D707" s="143"/>
      <c r="E707" s="143"/>
      <c r="F707" s="143"/>
    </row>
    <row r="708" spans="3:6" ht="14.25">
      <c r="C708" s="143"/>
      <c r="D708" s="143"/>
      <c r="E708" s="143"/>
      <c r="F708" s="143"/>
    </row>
    <row r="709" spans="3:6" ht="14.25">
      <c r="C709" s="143"/>
      <c r="D709" s="143"/>
      <c r="E709" s="143"/>
      <c r="F709" s="143"/>
    </row>
    <row r="710" spans="3:6" ht="14.25">
      <c r="C710" s="143"/>
      <c r="D710" s="143"/>
      <c r="E710" s="143"/>
      <c r="F710" s="143"/>
    </row>
    <row r="711" spans="3:6" ht="14.25">
      <c r="C711" s="143"/>
      <c r="D711" s="143"/>
      <c r="E711" s="143"/>
      <c r="F711" s="143"/>
    </row>
    <row r="712" spans="3:6" ht="14.25">
      <c r="C712" s="143"/>
      <c r="D712" s="143"/>
      <c r="E712" s="143"/>
      <c r="F712" s="143"/>
    </row>
    <row r="713" spans="3:6" ht="14.25">
      <c r="C713" s="143"/>
      <c r="D713" s="143"/>
      <c r="E713" s="143"/>
      <c r="F713" s="143"/>
    </row>
    <row r="714" spans="3:6" ht="14.25">
      <c r="C714" s="143"/>
      <c r="D714" s="143"/>
      <c r="E714" s="143"/>
      <c r="F714" s="143"/>
    </row>
    <row r="715" spans="3:6" ht="14.25">
      <c r="C715" s="143"/>
      <c r="D715" s="143"/>
      <c r="E715" s="143"/>
      <c r="F715" s="143"/>
    </row>
    <row r="716" spans="3:6" ht="14.25">
      <c r="C716" s="143"/>
      <c r="D716" s="143"/>
      <c r="E716" s="143"/>
      <c r="F716" s="143"/>
    </row>
    <row r="717" spans="3:6" ht="14.25">
      <c r="C717" s="143"/>
      <c r="D717" s="143"/>
      <c r="E717" s="143"/>
      <c r="F717" s="143"/>
    </row>
    <row r="718" spans="3:6" ht="14.25">
      <c r="C718" s="143"/>
      <c r="D718" s="143"/>
      <c r="E718" s="143"/>
      <c r="F718" s="143"/>
    </row>
    <row r="719" spans="3:6" ht="14.25">
      <c r="C719" s="143"/>
      <c r="D719" s="143"/>
      <c r="E719" s="143"/>
      <c r="F719" s="143"/>
    </row>
    <row r="720" spans="3:6" ht="14.25">
      <c r="C720" s="143"/>
      <c r="D720" s="143"/>
      <c r="E720" s="143"/>
      <c r="F720" s="143"/>
    </row>
    <row r="721" spans="3:6" ht="14.25">
      <c r="C721" s="143"/>
      <c r="D721" s="143"/>
      <c r="E721" s="143"/>
      <c r="F721" s="143"/>
    </row>
    <row r="722" spans="3:6" ht="14.25">
      <c r="C722" s="143"/>
      <c r="D722" s="143"/>
      <c r="E722" s="143"/>
      <c r="F722" s="143"/>
    </row>
    <row r="723" spans="3:6" ht="14.25">
      <c r="C723" s="143"/>
      <c r="D723" s="143"/>
      <c r="E723" s="143"/>
      <c r="F723" s="143"/>
    </row>
    <row r="724" spans="3:6" ht="14.25">
      <c r="C724" s="143"/>
      <c r="D724" s="143"/>
      <c r="E724" s="143"/>
      <c r="F724" s="143"/>
    </row>
    <row r="725" spans="3:6" ht="14.25">
      <c r="C725" s="143"/>
      <c r="D725" s="143"/>
      <c r="E725" s="143"/>
      <c r="F725" s="143"/>
    </row>
    <row r="726" spans="3:6" ht="14.25">
      <c r="C726" s="143"/>
      <c r="D726" s="143"/>
      <c r="E726" s="143"/>
      <c r="F726" s="143"/>
    </row>
    <row r="727" spans="3:6" ht="14.25">
      <c r="C727" s="143"/>
      <c r="D727" s="143"/>
      <c r="E727" s="143"/>
      <c r="F727" s="143"/>
    </row>
    <row r="728" spans="3:6" ht="14.25">
      <c r="C728" s="143"/>
      <c r="D728" s="143"/>
      <c r="E728" s="143"/>
      <c r="F728" s="143"/>
    </row>
    <row r="729" spans="3:6" ht="14.25">
      <c r="C729" s="143"/>
      <c r="D729" s="143"/>
      <c r="E729" s="143"/>
      <c r="F729" s="143"/>
    </row>
    <row r="730" spans="3:6" ht="14.25">
      <c r="C730" s="143"/>
      <c r="D730" s="143"/>
      <c r="E730" s="143"/>
      <c r="F730" s="143"/>
    </row>
    <row r="731" spans="3:6" ht="14.25">
      <c r="C731" s="143"/>
      <c r="D731" s="143"/>
      <c r="E731" s="143"/>
      <c r="F731" s="143"/>
    </row>
    <row r="732" spans="3:6" ht="14.25">
      <c r="C732" s="143"/>
      <c r="D732" s="143"/>
      <c r="E732" s="143"/>
      <c r="F732" s="143"/>
    </row>
    <row r="733" spans="3:6" ht="14.25">
      <c r="C733" s="143"/>
      <c r="D733" s="143"/>
      <c r="E733" s="143"/>
      <c r="F733" s="143"/>
    </row>
    <row r="734" spans="3:6" ht="14.25">
      <c r="C734" s="143"/>
      <c r="D734" s="143"/>
      <c r="E734" s="143"/>
      <c r="F734" s="143"/>
    </row>
    <row r="735" spans="3:6" ht="14.25">
      <c r="C735" s="143"/>
      <c r="D735" s="143"/>
      <c r="E735" s="143"/>
      <c r="F735" s="143"/>
    </row>
    <row r="736" spans="3:6" ht="14.25">
      <c r="C736" s="143"/>
      <c r="D736" s="143"/>
      <c r="E736" s="143"/>
      <c r="F736" s="143"/>
    </row>
    <row r="737" spans="3:6" ht="14.25">
      <c r="C737" s="143"/>
      <c r="D737" s="143"/>
      <c r="E737" s="143"/>
      <c r="F737" s="143"/>
    </row>
    <row r="738" spans="3:6" ht="14.25">
      <c r="C738" s="143"/>
      <c r="D738" s="143"/>
      <c r="E738" s="143"/>
      <c r="F738" s="143"/>
    </row>
    <row r="739" spans="3:6" ht="14.25">
      <c r="C739" s="143"/>
      <c r="D739" s="143"/>
      <c r="E739" s="143"/>
      <c r="F739" s="143"/>
    </row>
    <row r="740" spans="3:6" ht="14.25">
      <c r="C740" s="143"/>
      <c r="D740" s="143"/>
      <c r="E740" s="143"/>
      <c r="F740" s="143"/>
    </row>
    <row r="741" spans="3:6" ht="14.25">
      <c r="C741" s="143"/>
      <c r="D741" s="143"/>
      <c r="E741" s="143"/>
      <c r="F741" s="143"/>
    </row>
    <row r="742" spans="3:6" ht="14.25">
      <c r="C742" s="143"/>
      <c r="D742" s="143"/>
      <c r="E742" s="143"/>
      <c r="F742" s="143"/>
    </row>
    <row r="743" spans="3:6" ht="14.25">
      <c r="C743" s="143"/>
      <c r="D743" s="143"/>
      <c r="E743" s="143"/>
      <c r="F743" s="143"/>
    </row>
    <row r="744" spans="3:6" ht="14.25">
      <c r="C744" s="143"/>
      <c r="D744" s="143"/>
      <c r="E744" s="143"/>
      <c r="F744" s="143"/>
    </row>
    <row r="745" spans="3:6" ht="14.25">
      <c r="C745" s="143"/>
      <c r="D745" s="143"/>
      <c r="E745" s="143"/>
      <c r="F745" s="143"/>
    </row>
    <row r="746" spans="3:6" ht="14.25">
      <c r="C746" s="143"/>
      <c r="D746" s="143"/>
      <c r="E746" s="143"/>
      <c r="F746" s="143"/>
    </row>
    <row r="747" spans="3:6" ht="14.25">
      <c r="C747" s="143"/>
      <c r="D747" s="143"/>
      <c r="E747" s="143"/>
      <c r="F747" s="143"/>
    </row>
    <row r="748" spans="3:6" ht="14.25">
      <c r="C748" s="143"/>
      <c r="D748" s="143"/>
      <c r="E748" s="143"/>
      <c r="F748" s="143"/>
    </row>
    <row r="749" spans="3:6" ht="14.25">
      <c r="C749" s="143"/>
      <c r="D749" s="143"/>
      <c r="E749" s="143"/>
      <c r="F749" s="143"/>
    </row>
    <row r="750" spans="3:6" ht="14.25">
      <c r="C750" s="143"/>
      <c r="D750" s="143"/>
      <c r="E750" s="143"/>
      <c r="F750" s="143"/>
    </row>
    <row r="751" spans="3:6" ht="14.25">
      <c r="C751" s="143"/>
      <c r="D751" s="143"/>
      <c r="E751" s="143"/>
      <c r="F751" s="143"/>
    </row>
    <row r="752" spans="3:6" ht="14.25">
      <c r="C752" s="143"/>
      <c r="D752" s="143"/>
      <c r="E752" s="143"/>
      <c r="F752" s="143"/>
    </row>
    <row r="753" spans="3:6" ht="14.25">
      <c r="C753" s="143"/>
      <c r="D753" s="143"/>
      <c r="E753" s="143"/>
      <c r="F753" s="143"/>
    </row>
    <row r="754" spans="3:6" ht="14.25">
      <c r="C754" s="143"/>
      <c r="D754" s="143"/>
      <c r="E754" s="143"/>
      <c r="F754" s="143"/>
    </row>
    <row r="755" spans="3:6" ht="14.25">
      <c r="C755" s="143"/>
      <c r="D755" s="143"/>
      <c r="E755" s="143"/>
      <c r="F755" s="143"/>
    </row>
    <row r="756" spans="3:6" ht="14.25">
      <c r="C756" s="143"/>
      <c r="D756" s="143"/>
      <c r="E756" s="143"/>
      <c r="F756" s="143"/>
    </row>
    <row r="757" spans="3:6" ht="14.25">
      <c r="C757" s="143"/>
      <c r="D757" s="143"/>
      <c r="E757" s="143"/>
      <c r="F757" s="143"/>
    </row>
    <row r="758" spans="3:6" ht="14.25">
      <c r="C758" s="143"/>
      <c r="D758" s="143"/>
      <c r="E758" s="143"/>
      <c r="F758" s="143"/>
    </row>
    <row r="759" spans="3:6" ht="14.25">
      <c r="C759" s="143"/>
      <c r="D759" s="143"/>
      <c r="E759" s="143"/>
      <c r="F759" s="143"/>
    </row>
    <row r="760" spans="3:6" ht="14.25">
      <c r="C760" s="143"/>
      <c r="D760" s="143"/>
      <c r="E760" s="143"/>
      <c r="F760" s="143"/>
    </row>
    <row r="761" spans="3:6" ht="14.25">
      <c r="C761" s="143"/>
      <c r="D761" s="143"/>
      <c r="E761" s="143"/>
      <c r="F761" s="143"/>
    </row>
    <row r="762" spans="3:6" ht="14.25">
      <c r="C762" s="143"/>
      <c r="D762" s="143"/>
      <c r="E762" s="143"/>
      <c r="F762" s="143"/>
    </row>
    <row r="763" spans="3:6" ht="14.25">
      <c r="C763" s="143"/>
      <c r="D763" s="143"/>
      <c r="E763" s="143"/>
      <c r="F763" s="143"/>
    </row>
    <row r="764" spans="3:6" ht="14.25">
      <c r="C764" s="143"/>
      <c r="D764" s="143"/>
      <c r="E764" s="143"/>
      <c r="F764" s="143"/>
    </row>
    <row r="765" spans="3:6" ht="14.25">
      <c r="C765" s="143"/>
      <c r="D765" s="143"/>
      <c r="E765" s="143"/>
      <c r="F765" s="143"/>
    </row>
    <row r="766" spans="3:6" ht="14.25">
      <c r="C766" s="143"/>
      <c r="D766" s="143"/>
      <c r="E766" s="143"/>
      <c r="F766" s="143"/>
    </row>
    <row r="767" spans="3:6" ht="14.25">
      <c r="C767" s="143"/>
      <c r="D767" s="143"/>
      <c r="E767" s="143"/>
      <c r="F767" s="143"/>
    </row>
    <row r="768" spans="3:6" ht="14.25">
      <c r="C768" s="143"/>
      <c r="D768" s="143"/>
      <c r="E768" s="143"/>
      <c r="F768" s="143"/>
    </row>
    <row r="769" spans="3:6" ht="14.25">
      <c r="C769" s="143"/>
      <c r="D769" s="143"/>
      <c r="E769" s="143"/>
      <c r="F769" s="143"/>
    </row>
    <row r="770" spans="3:6" ht="14.25">
      <c r="C770" s="143"/>
      <c r="D770" s="143"/>
      <c r="E770" s="143"/>
      <c r="F770" s="143"/>
    </row>
    <row r="771" spans="3:6" ht="14.25">
      <c r="C771" s="143"/>
      <c r="D771" s="143"/>
      <c r="E771" s="143"/>
      <c r="F771" s="143"/>
    </row>
    <row r="772" spans="3:6" ht="14.25">
      <c r="C772" s="143"/>
      <c r="D772" s="143"/>
      <c r="E772" s="143"/>
      <c r="F772" s="143"/>
    </row>
    <row r="773" spans="3:6" ht="14.25">
      <c r="C773" s="143"/>
      <c r="D773" s="143"/>
      <c r="E773" s="143"/>
      <c r="F773" s="143"/>
    </row>
    <row r="774" spans="3:6" ht="14.25">
      <c r="C774" s="143"/>
      <c r="D774" s="143"/>
      <c r="E774" s="143"/>
      <c r="F774" s="143"/>
    </row>
    <row r="775" spans="3:6" ht="14.25">
      <c r="C775" s="143"/>
      <c r="D775" s="143"/>
      <c r="E775" s="143"/>
      <c r="F775" s="143"/>
    </row>
    <row r="776" spans="3:6" ht="14.25">
      <c r="C776" s="143"/>
      <c r="D776" s="143"/>
      <c r="E776" s="143"/>
      <c r="F776" s="143"/>
    </row>
    <row r="777" spans="3:6" ht="14.25">
      <c r="C777" s="143"/>
      <c r="D777" s="143"/>
      <c r="E777" s="143"/>
      <c r="F777" s="143"/>
    </row>
    <row r="778" spans="3:6" ht="14.25">
      <c r="C778" s="143"/>
      <c r="D778" s="143"/>
      <c r="E778" s="143"/>
      <c r="F778" s="143"/>
    </row>
    <row r="779" spans="3:6" ht="14.25">
      <c r="C779" s="143"/>
      <c r="D779" s="143"/>
      <c r="E779" s="143"/>
      <c r="F779" s="143"/>
    </row>
    <row r="780" spans="3:6" ht="14.25">
      <c r="C780" s="143"/>
      <c r="D780" s="143"/>
      <c r="E780" s="143"/>
      <c r="F780" s="143"/>
    </row>
    <row r="781" spans="3:6" ht="14.25">
      <c r="C781" s="143"/>
      <c r="D781" s="143"/>
      <c r="E781" s="143"/>
      <c r="F781" s="143"/>
    </row>
    <row r="782" spans="3:6" ht="14.25">
      <c r="C782" s="143"/>
      <c r="D782" s="143"/>
      <c r="E782" s="143"/>
      <c r="F782" s="143"/>
    </row>
    <row r="783" spans="3:6" ht="14.25">
      <c r="C783" s="143"/>
      <c r="D783" s="143"/>
      <c r="E783" s="143"/>
      <c r="F783" s="143"/>
    </row>
    <row r="784" spans="3:6" ht="14.25">
      <c r="C784" s="143"/>
      <c r="D784" s="143"/>
      <c r="E784" s="143"/>
      <c r="F784" s="143"/>
    </row>
    <row r="785" spans="3:6" ht="14.25">
      <c r="C785" s="143"/>
      <c r="D785" s="143"/>
      <c r="E785" s="143"/>
      <c r="F785" s="143"/>
    </row>
    <row r="786" spans="3:6" ht="14.25">
      <c r="C786" s="143"/>
      <c r="D786" s="143"/>
      <c r="E786" s="143"/>
      <c r="F786" s="143"/>
    </row>
    <row r="787" spans="3:6" ht="14.25">
      <c r="C787" s="143"/>
      <c r="D787" s="143"/>
      <c r="E787" s="143"/>
      <c r="F787" s="143"/>
    </row>
    <row r="788" spans="3:6" ht="14.25">
      <c r="C788" s="143"/>
      <c r="D788" s="143"/>
      <c r="E788" s="143"/>
      <c r="F788" s="143"/>
    </row>
    <row r="789" spans="3:6" ht="14.25">
      <c r="C789" s="143"/>
      <c r="D789" s="143"/>
      <c r="E789" s="143"/>
      <c r="F789" s="143"/>
    </row>
    <row r="790" spans="3:6" ht="14.25">
      <c r="C790" s="143"/>
      <c r="D790" s="143"/>
      <c r="E790" s="143"/>
      <c r="F790" s="143"/>
    </row>
    <row r="791" spans="3:6" ht="14.25">
      <c r="C791" s="143"/>
      <c r="D791" s="143"/>
      <c r="E791" s="143"/>
      <c r="F791" s="143"/>
    </row>
    <row r="792" spans="3:6" ht="14.25">
      <c r="C792" s="143"/>
      <c r="D792" s="143"/>
      <c r="E792" s="143"/>
      <c r="F792" s="143"/>
    </row>
    <row r="793" spans="3:6" ht="14.25">
      <c r="C793" s="143"/>
      <c r="D793" s="143"/>
      <c r="E793" s="143"/>
      <c r="F793" s="143"/>
    </row>
    <row r="794" spans="3:6" ht="14.25">
      <c r="C794" s="143"/>
      <c r="D794" s="143"/>
      <c r="E794" s="143"/>
      <c r="F794" s="143"/>
    </row>
    <row r="795" spans="3:6" ht="14.25">
      <c r="C795" s="143"/>
      <c r="D795" s="143"/>
      <c r="E795" s="143"/>
      <c r="F795" s="143"/>
    </row>
    <row r="796" spans="3:6" ht="14.25">
      <c r="C796" s="143"/>
      <c r="D796" s="143"/>
      <c r="E796" s="143"/>
      <c r="F796" s="143"/>
    </row>
    <row r="797" spans="3:6" ht="14.25">
      <c r="C797" s="143"/>
      <c r="D797" s="143"/>
      <c r="E797" s="143"/>
      <c r="F797" s="143"/>
    </row>
    <row r="798" spans="3:6" ht="14.25">
      <c r="C798" s="143"/>
      <c r="D798" s="143"/>
      <c r="E798" s="143"/>
      <c r="F798" s="143"/>
    </row>
    <row r="799" spans="3:6" ht="14.25">
      <c r="C799" s="143"/>
      <c r="D799" s="143"/>
      <c r="E799" s="143"/>
      <c r="F799" s="143"/>
    </row>
    <row r="800" spans="3:6" ht="14.25">
      <c r="C800" s="143"/>
      <c r="D800" s="143"/>
      <c r="E800" s="143"/>
      <c r="F800" s="143"/>
    </row>
    <row r="801" spans="3:6" ht="14.25">
      <c r="C801" s="143"/>
      <c r="D801" s="143"/>
      <c r="E801" s="143"/>
      <c r="F801" s="143"/>
    </row>
    <row r="802" spans="3:6" ht="14.25">
      <c r="C802" s="143"/>
      <c r="D802" s="143"/>
      <c r="E802" s="143"/>
      <c r="F802" s="143"/>
    </row>
    <row r="803" spans="3:6" ht="14.25">
      <c r="C803" s="143"/>
      <c r="D803" s="143"/>
      <c r="E803" s="143"/>
      <c r="F803" s="143"/>
    </row>
    <row r="804" spans="3:6" ht="14.25">
      <c r="C804" s="143"/>
      <c r="D804" s="143"/>
      <c r="E804" s="143"/>
      <c r="F804" s="143"/>
    </row>
    <row r="805" spans="3:6" ht="14.25">
      <c r="C805" s="143"/>
      <c r="D805" s="143"/>
      <c r="E805" s="143"/>
      <c r="F805" s="143"/>
    </row>
    <row r="806" spans="3:6" ht="14.25">
      <c r="C806" s="143"/>
      <c r="D806" s="143"/>
      <c r="E806" s="143"/>
      <c r="F806" s="143"/>
    </row>
    <row r="807" spans="3:6" ht="14.25">
      <c r="C807" s="143"/>
      <c r="D807" s="143"/>
      <c r="E807" s="143"/>
      <c r="F807" s="143"/>
    </row>
    <row r="808" spans="3:6" ht="14.25">
      <c r="C808" s="143"/>
      <c r="D808" s="143"/>
      <c r="E808" s="143"/>
      <c r="F808" s="143"/>
    </row>
    <row r="809" spans="3:6" ht="14.25">
      <c r="C809" s="143"/>
      <c r="D809" s="143"/>
      <c r="E809" s="143"/>
      <c r="F809" s="143"/>
    </row>
    <row r="810" spans="3:6" ht="14.25">
      <c r="C810" s="143"/>
      <c r="D810" s="143"/>
      <c r="E810" s="143"/>
      <c r="F810" s="143"/>
    </row>
    <row r="811" spans="3:6" ht="14.25">
      <c r="C811" s="143"/>
      <c r="D811" s="143"/>
      <c r="E811" s="143"/>
      <c r="F811" s="143"/>
    </row>
    <row r="812" spans="3:6" ht="14.25">
      <c r="C812" s="143"/>
      <c r="D812" s="143"/>
      <c r="E812" s="143"/>
      <c r="F812" s="143"/>
    </row>
    <row r="813" spans="3:6" ht="14.25">
      <c r="C813" s="143"/>
      <c r="D813" s="143"/>
      <c r="E813" s="143"/>
      <c r="F813" s="143"/>
    </row>
    <row r="814" spans="3:6" ht="14.25">
      <c r="C814" s="143"/>
      <c r="D814" s="143"/>
      <c r="E814" s="143"/>
      <c r="F814" s="143"/>
    </row>
    <row r="815" spans="3:6" ht="14.25">
      <c r="C815" s="143"/>
      <c r="D815" s="143"/>
      <c r="E815" s="143"/>
      <c r="F815" s="143"/>
    </row>
    <row r="816" spans="3:6" ht="14.25">
      <c r="C816" s="143"/>
      <c r="D816" s="143"/>
      <c r="E816" s="143"/>
      <c r="F816" s="143"/>
    </row>
    <row r="817" spans="3:6" ht="14.25">
      <c r="C817" s="143"/>
      <c r="D817" s="143"/>
      <c r="E817" s="143"/>
      <c r="F817" s="143"/>
    </row>
    <row r="818" spans="3:6" ht="14.25">
      <c r="C818" s="143"/>
      <c r="D818" s="143"/>
      <c r="E818" s="143"/>
      <c r="F818" s="143"/>
    </row>
    <row r="819" spans="3:6" ht="14.25">
      <c r="C819" s="143"/>
      <c r="D819" s="143"/>
      <c r="E819" s="143"/>
      <c r="F819" s="143"/>
    </row>
    <row r="820" spans="3:6" ht="14.25">
      <c r="C820" s="143"/>
      <c r="D820" s="143"/>
      <c r="E820" s="143"/>
      <c r="F820" s="143"/>
    </row>
    <row r="821" spans="3:6" ht="14.25">
      <c r="C821" s="143"/>
      <c r="D821" s="143"/>
      <c r="E821" s="143"/>
      <c r="F821" s="143"/>
    </row>
    <row r="822" spans="3:6" ht="14.25">
      <c r="C822" s="143"/>
      <c r="D822" s="143"/>
      <c r="E822" s="143"/>
      <c r="F822" s="143"/>
    </row>
    <row r="823" spans="3:6" ht="14.25">
      <c r="C823" s="143"/>
      <c r="D823" s="143"/>
      <c r="E823" s="143"/>
      <c r="F823" s="143"/>
    </row>
    <row r="824" spans="3:6" ht="14.25">
      <c r="C824" s="143"/>
      <c r="D824" s="143"/>
      <c r="E824" s="143"/>
      <c r="F824" s="143"/>
    </row>
    <row r="825" spans="3:6" ht="14.25">
      <c r="C825" s="143"/>
      <c r="D825" s="143"/>
      <c r="E825" s="143"/>
      <c r="F825" s="143"/>
    </row>
    <row r="826" spans="3:6" ht="14.25">
      <c r="C826" s="143"/>
      <c r="D826" s="143"/>
      <c r="E826" s="143"/>
      <c r="F826" s="143"/>
    </row>
    <row r="827" spans="3:6" ht="14.25">
      <c r="C827" s="143"/>
      <c r="D827" s="143"/>
      <c r="E827" s="143"/>
      <c r="F827" s="143"/>
    </row>
    <row r="828" spans="3:6" ht="14.25">
      <c r="C828" s="143"/>
      <c r="D828" s="143"/>
      <c r="E828" s="143"/>
      <c r="F828" s="143"/>
    </row>
    <row r="829" spans="3:6" ht="14.25">
      <c r="C829" s="143"/>
      <c r="D829" s="143"/>
      <c r="E829" s="143"/>
      <c r="F829" s="143"/>
    </row>
    <row r="830" spans="3:6" ht="14.25">
      <c r="C830" s="143"/>
      <c r="D830" s="143"/>
      <c r="E830" s="143"/>
      <c r="F830" s="143"/>
    </row>
    <row r="831" spans="3:6" ht="14.25">
      <c r="C831" s="143"/>
      <c r="D831" s="143"/>
      <c r="E831" s="143"/>
      <c r="F831" s="143"/>
    </row>
    <row r="832" spans="3:6" ht="14.25">
      <c r="C832" s="143"/>
      <c r="D832" s="143"/>
      <c r="E832" s="143"/>
      <c r="F832" s="143"/>
    </row>
    <row r="833" spans="3:6" ht="14.25">
      <c r="C833" s="143"/>
      <c r="D833" s="143"/>
      <c r="E833" s="143"/>
      <c r="F833" s="143"/>
    </row>
    <row r="834" spans="3:6" ht="14.25">
      <c r="C834" s="143"/>
      <c r="D834" s="143"/>
      <c r="E834" s="143"/>
      <c r="F834" s="143"/>
    </row>
    <row r="835" spans="3:6" ht="14.25">
      <c r="C835" s="143"/>
      <c r="D835" s="143"/>
      <c r="E835" s="143"/>
      <c r="F835" s="143"/>
    </row>
    <row r="836" spans="3:6" ht="14.25">
      <c r="C836" s="143"/>
      <c r="D836" s="143"/>
      <c r="E836" s="143"/>
      <c r="F836" s="143"/>
    </row>
    <row r="837" spans="3:6" ht="14.25">
      <c r="C837" s="143"/>
      <c r="D837" s="143"/>
      <c r="E837" s="143"/>
      <c r="F837" s="143"/>
    </row>
    <row r="838" spans="3:6" ht="14.25">
      <c r="C838" s="143"/>
      <c r="D838" s="143"/>
      <c r="E838" s="143"/>
      <c r="F838" s="143"/>
    </row>
    <row r="839" spans="3:6" ht="14.25">
      <c r="C839" s="143"/>
      <c r="D839" s="143"/>
      <c r="E839" s="143"/>
      <c r="F839" s="143"/>
    </row>
    <row r="840" spans="3:6" ht="14.25">
      <c r="C840" s="143"/>
      <c r="D840" s="143"/>
      <c r="E840" s="143"/>
      <c r="F840" s="143"/>
    </row>
    <row r="841" spans="3:6" ht="14.25">
      <c r="C841" s="143"/>
      <c r="D841" s="143"/>
      <c r="E841" s="143"/>
      <c r="F841" s="143"/>
    </row>
    <row r="842" spans="3:6" ht="14.25">
      <c r="C842" s="143"/>
      <c r="D842" s="143"/>
      <c r="E842" s="143"/>
      <c r="F842" s="143"/>
    </row>
    <row r="843" spans="3:6" ht="14.25">
      <c r="C843" s="143"/>
      <c r="D843" s="143"/>
      <c r="E843" s="143"/>
      <c r="F843" s="143"/>
    </row>
    <row r="844" spans="3:6" ht="14.25">
      <c r="C844" s="143"/>
      <c r="D844" s="143"/>
      <c r="E844" s="143"/>
      <c r="F844" s="143"/>
    </row>
    <row r="845" spans="3:6" ht="14.25">
      <c r="C845" s="143"/>
      <c r="D845" s="143"/>
      <c r="E845" s="143"/>
      <c r="F845" s="143"/>
    </row>
    <row r="846" spans="3:6" ht="14.25">
      <c r="C846" s="143"/>
      <c r="D846" s="143"/>
      <c r="E846" s="143"/>
      <c r="F846" s="143"/>
    </row>
    <row r="847" spans="3:6" ht="14.25">
      <c r="C847" s="143"/>
      <c r="D847" s="143"/>
      <c r="E847" s="143"/>
      <c r="F847" s="143"/>
    </row>
    <row r="848" spans="3:6" ht="14.25">
      <c r="C848" s="143"/>
      <c r="D848" s="143"/>
      <c r="E848" s="143"/>
      <c r="F848" s="143"/>
    </row>
    <row r="849" spans="3:6" ht="14.25">
      <c r="C849" s="143"/>
      <c r="D849" s="143"/>
      <c r="E849" s="143"/>
      <c r="F849" s="143"/>
    </row>
    <row r="850" spans="3:6" ht="14.25">
      <c r="C850" s="143"/>
      <c r="D850" s="143"/>
      <c r="E850" s="143"/>
      <c r="F850" s="143"/>
    </row>
    <row r="851" spans="3:6" ht="14.25">
      <c r="C851" s="143"/>
      <c r="D851" s="143"/>
      <c r="E851" s="143"/>
      <c r="F851" s="143"/>
    </row>
    <row r="852" spans="3:6" ht="14.25">
      <c r="C852" s="143"/>
      <c r="D852" s="143"/>
      <c r="E852" s="143"/>
      <c r="F852" s="143"/>
    </row>
    <row r="853" spans="3:6" ht="14.25">
      <c r="C853" s="143"/>
      <c r="D853" s="143"/>
      <c r="E853" s="143"/>
      <c r="F853" s="143"/>
    </row>
    <row r="854" spans="3:6" ht="14.25">
      <c r="C854" s="143"/>
      <c r="D854" s="143"/>
      <c r="E854" s="143"/>
      <c r="F854" s="143"/>
    </row>
    <row r="855" spans="3:6" ht="14.25">
      <c r="C855" s="143"/>
      <c r="D855" s="143"/>
      <c r="E855" s="143"/>
      <c r="F855" s="143"/>
    </row>
    <row r="856" spans="3:6" ht="14.25">
      <c r="C856" s="143"/>
      <c r="D856" s="143"/>
      <c r="E856" s="143"/>
      <c r="F856" s="143"/>
    </row>
    <row r="857" spans="3:6" ht="14.25">
      <c r="C857" s="143"/>
      <c r="D857" s="143"/>
      <c r="E857" s="143"/>
      <c r="F857" s="143"/>
    </row>
    <row r="858" spans="3:6" ht="14.25">
      <c r="C858" s="143"/>
      <c r="D858" s="143"/>
      <c r="E858" s="143"/>
      <c r="F858" s="143"/>
    </row>
    <row r="859" spans="3:6" ht="14.25">
      <c r="C859" s="143"/>
      <c r="D859" s="143"/>
      <c r="E859" s="143"/>
      <c r="F859" s="143"/>
    </row>
    <row r="860" spans="3:6" ht="14.25">
      <c r="C860" s="143"/>
      <c r="D860" s="143"/>
      <c r="E860" s="143"/>
      <c r="F860" s="143"/>
    </row>
    <row r="861" spans="3:6" ht="14.25">
      <c r="C861" s="143"/>
      <c r="D861" s="143"/>
      <c r="E861" s="143"/>
      <c r="F861" s="143"/>
    </row>
    <row r="862" spans="3:6" ht="14.25">
      <c r="C862" s="143"/>
      <c r="D862" s="143"/>
      <c r="E862" s="143"/>
      <c r="F862" s="143"/>
    </row>
    <row r="863" spans="3:6" ht="14.25">
      <c r="C863" s="143"/>
      <c r="D863" s="143"/>
      <c r="E863" s="143"/>
      <c r="F863" s="143"/>
    </row>
    <row r="864" spans="3:6" ht="14.25">
      <c r="C864" s="143"/>
      <c r="D864" s="143"/>
      <c r="E864" s="143"/>
      <c r="F864" s="143"/>
    </row>
    <row r="865" spans="3:6" ht="14.25">
      <c r="C865" s="143"/>
      <c r="D865" s="143"/>
      <c r="E865" s="143"/>
      <c r="F865" s="143"/>
    </row>
    <row r="866" spans="3:6" ht="14.25">
      <c r="C866" s="143"/>
      <c r="D866" s="143"/>
      <c r="E866" s="143"/>
      <c r="F866" s="143"/>
    </row>
    <row r="867" spans="3:6" ht="14.25">
      <c r="C867" s="143"/>
      <c r="D867" s="143"/>
      <c r="E867" s="143"/>
      <c r="F867" s="143"/>
    </row>
    <row r="868" spans="3:6" ht="14.25">
      <c r="C868" s="143"/>
      <c r="D868" s="143"/>
      <c r="E868" s="143"/>
      <c r="F868" s="143"/>
    </row>
    <row r="869" spans="3:6" ht="14.25">
      <c r="C869" s="143"/>
      <c r="D869" s="143"/>
      <c r="E869" s="143"/>
      <c r="F869" s="143"/>
    </row>
    <row r="870" spans="3:6" ht="14.25">
      <c r="C870" s="143"/>
      <c r="D870" s="143"/>
      <c r="E870" s="143"/>
      <c r="F870" s="143"/>
    </row>
    <row r="871" spans="3:6" ht="14.25">
      <c r="C871" s="143"/>
      <c r="D871" s="143"/>
      <c r="E871" s="143"/>
      <c r="F871" s="143"/>
    </row>
    <row r="872" spans="3:6" ht="14.25">
      <c r="C872" s="143"/>
      <c r="D872" s="143"/>
      <c r="E872" s="143"/>
      <c r="F872" s="143"/>
    </row>
    <row r="873" spans="3:6" ht="14.25">
      <c r="C873" s="143"/>
      <c r="D873" s="143"/>
      <c r="E873" s="143"/>
      <c r="F873" s="143"/>
    </row>
    <row r="874" spans="3:6" ht="14.25">
      <c r="C874" s="143"/>
      <c r="D874" s="143"/>
      <c r="E874" s="143"/>
      <c r="F874" s="143"/>
    </row>
    <row r="875" spans="3:6" ht="14.25">
      <c r="C875" s="143"/>
      <c r="D875" s="143"/>
      <c r="E875" s="143"/>
      <c r="F875" s="143"/>
    </row>
    <row r="876" spans="3:6" ht="14.25">
      <c r="C876" s="143"/>
      <c r="D876" s="143"/>
      <c r="E876" s="143"/>
      <c r="F876" s="143"/>
    </row>
    <row r="877" spans="3:6" ht="14.25">
      <c r="C877" s="143"/>
      <c r="D877" s="143"/>
      <c r="E877" s="143"/>
      <c r="F877" s="143"/>
    </row>
    <row r="878" spans="3:6" ht="14.25">
      <c r="C878" s="143"/>
      <c r="D878" s="143"/>
      <c r="E878" s="143"/>
      <c r="F878" s="143"/>
    </row>
    <row r="879" spans="3:6" ht="14.25">
      <c r="C879" s="143"/>
      <c r="D879" s="143"/>
      <c r="E879" s="143"/>
      <c r="F879" s="143"/>
    </row>
    <row r="880" spans="3:6" ht="14.25">
      <c r="C880" s="143"/>
      <c r="D880" s="143"/>
      <c r="E880" s="143"/>
      <c r="F880" s="143"/>
    </row>
    <row r="881" spans="3:6" ht="14.25">
      <c r="C881" s="143"/>
      <c r="D881" s="143"/>
      <c r="E881" s="143"/>
      <c r="F881" s="143"/>
    </row>
    <row r="882" spans="3:6" ht="14.25">
      <c r="C882" s="143"/>
      <c r="D882" s="143"/>
      <c r="E882" s="143"/>
      <c r="F882" s="143"/>
    </row>
    <row r="883" spans="3:6" ht="14.25">
      <c r="C883" s="143"/>
      <c r="D883" s="143"/>
      <c r="E883" s="143"/>
      <c r="F883" s="143"/>
    </row>
    <row r="884" spans="3:6" ht="14.25">
      <c r="C884" s="143"/>
      <c r="D884" s="143"/>
      <c r="E884" s="143"/>
      <c r="F884" s="143"/>
    </row>
    <row r="885" spans="3:6" ht="14.25">
      <c r="C885" s="143"/>
      <c r="D885" s="143"/>
      <c r="E885" s="143"/>
      <c r="F885" s="143"/>
    </row>
    <row r="886" spans="3:6" ht="14.25">
      <c r="C886" s="143"/>
      <c r="D886" s="143"/>
      <c r="E886" s="143"/>
      <c r="F886" s="143"/>
    </row>
    <row r="887" spans="3:6" ht="14.25">
      <c r="C887" s="143"/>
      <c r="D887" s="143"/>
      <c r="E887" s="143"/>
      <c r="F887" s="143"/>
    </row>
    <row r="888" spans="3:6" ht="14.25">
      <c r="C888" s="143"/>
      <c r="D888" s="143"/>
      <c r="E888" s="143"/>
      <c r="F888" s="143"/>
    </row>
    <row r="889" spans="3:6" ht="14.25">
      <c r="C889" s="143"/>
      <c r="D889" s="143"/>
      <c r="E889" s="143"/>
      <c r="F889" s="143"/>
    </row>
    <row r="890" spans="3:6" ht="14.25">
      <c r="C890" s="143"/>
      <c r="D890" s="143"/>
      <c r="E890" s="143"/>
      <c r="F890" s="143"/>
    </row>
    <row r="891" spans="3:6" ht="14.25">
      <c r="C891" s="143"/>
      <c r="D891" s="143"/>
      <c r="E891" s="143"/>
      <c r="F891" s="143"/>
    </row>
    <row r="892" spans="3:6" ht="14.25">
      <c r="C892" s="143"/>
      <c r="D892" s="143"/>
      <c r="E892" s="143"/>
      <c r="F892" s="143"/>
    </row>
    <row r="893" spans="3:6" ht="14.25">
      <c r="C893" s="143"/>
      <c r="D893" s="143"/>
      <c r="E893" s="143"/>
      <c r="F893" s="143"/>
    </row>
    <row r="894" spans="3:6" ht="14.25">
      <c r="C894" s="143"/>
      <c r="D894" s="143"/>
      <c r="E894" s="143"/>
      <c r="F894" s="143"/>
    </row>
    <row r="895" spans="3:6" ht="14.25">
      <c r="C895" s="143"/>
      <c r="D895" s="143"/>
      <c r="E895" s="143"/>
      <c r="F895" s="143"/>
    </row>
    <row r="896" spans="3:6" ht="14.25">
      <c r="C896" s="143"/>
      <c r="D896" s="143"/>
      <c r="E896" s="143"/>
      <c r="F896" s="143"/>
    </row>
    <row r="897" spans="3:6" ht="14.25">
      <c r="C897" s="143"/>
      <c r="D897" s="143"/>
      <c r="E897" s="143"/>
      <c r="F897" s="143"/>
    </row>
    <row r="898" spans="3:6" ht="14.25">
      <c r="C898" s="143"/>
      <c r="D898" s="143"/>
      <c r="E898" s="143"/>
      <c r="F898" s="143"/>
    </row>
    <row r="899" spans="3:6" ht="14.25">
      <c r="C899" s="143"/>
      <c r="D899" s="143"/>
      <c r="E899" s="143"/>
      <c r="F899" s="143"/>
    </row>
    <row r="900" spans="3:6" ht="14.25">
      <c r="C900" s="143"/>
      <c r="D900" s="143"/>
      <c r="E900" s="143"/>
      <c r="F900" s="143"/>
    </row>
    <row r="901" spans="3:6" ht="14.25">
      <c r="C901" s="143"/>
      <c r="D901" s="143"/>
      <c r="E901" s="143"/>
      <c r="F901" s="143"/>
    </row>
    <row r="902" spans="3:6" ht="14.25">
      <c r="C902" s="143"/>
      <c r="D902" s="143"/>
      <c r="E902" s="143"/>
      <c r="F902" s="143"/>
    </row>
    <row r="903" spans="3:6" ht="14.25">
      <c r="C903" s="143"/>
      <c r="D903" s="143"/>
      <c r="E903" s="143"/>
      <c r="F903" s="143"/>
    </row>
    <row r="904" spans="3:6" ht="14.25">
      <c r="C904" s="143"/>
      <c r="D904" s="143"/>
      <c r="E904" s="143"/>
      <c r="F904" s="143"/>
    </row>
    <row r="905" spans="3:6" ht="14.25">
      <c r="C905" s="143"/>
      <c r="D905" s="143"/>
      <c r="E905" s="143"/>
      <c r="F905" s="143"/>
    </row>
    <row r="906" spans="3:6" ht="14.25">
      <c r="C906" s="143"/>
      <c r="D906" s="143"/>
      <c r="E906" s="143"/>
      <c r="F906" s="143"/>
    </row>
    <row r="907" spans="3:6" ht="14.25">
      <c r="C907" s="143"/>
      <c r="D907" s="143"/>
      <c r="E907" s="143"/>
      <c r="F907" s="143"/>
    </row>
    <row r="908" spans="3:6" ht="14.25">
      <c r="C908" s="143"/>
      <c r="D908" s="143"/>
      <c r="E908" s="143"/>
      <c r="F908" s="143"/>
    </row>
    <row r="909" spans="3:6" ht="14.25">
      <c r="C909" s="143"/>
      <c r="D909" s="143"/>
      <c r="E909" s="143"/>
      <c r="F909" s="143"/>
    </row>
    <row r="910" spans="3:6" ht="14.25">
      <c r="C910" s="143"/>
      <c r="D910" s="143"/>
      <c r="E910" s="143"/>
      <c r="F910" s="143"/>
    </row>
    <row r="911" spans="3:6" ht="14.25">
      <c r="C911" s="143"/>
      <c r="D911" s="143"/>
      <c r="E911" s="143"/>
      <c r="F911" s="143"/>
    </row>
    <row r="912" spans="3:6" ht="14.25">
      <c r="C912" s="143"/>
      <c r="D912" s="143"/>
      <c r="E912" s="143"/>
      <c r="F912" s="143"/>
    </row>
    <row r="913" spans="3:6" ht="14.25">
      <c r="C913" s="143"/>
      <c r="D913" s="143"/>
      <c r="E913" s="143"/>
      <c r="F913" s="143"/>
    </row>
    <row r="914" spans="3:6" ht="14.25">
      <c r="C914" s="143"/>
      <c r="D914" s="143"/>
      <c r="E914" s="143"/>
      <c r="F914" s="143"/>
    </row>
    <row r="915" spans="3:6" ht="14.25">
      <c r="C915" s="143"/>
      <c r="D915" s="143"/>
      <c r="E915" s="143"/>
      <c r="F915" s="143"/>
    </row>
    <row r="916" spans="3:6" ht="14.25">
      <c r="C916" s="143"/>
      <c r="D916" s="143"/>
      <c r="E916" s="143"/>
      <c r="F916" s="143"/>
    </row>
    <row r="917" spans="3:6" ht="14.25">
      <c r="C917" s="143"/>
      <c r="D917" s="143"/>
      <c r="E917" s="143"/>
      <c r="F917" s="143"/>
    </row>
    <row r="918" spans="3:6" ht="14.25">
      <c r="C918" s="143"/>
      <c r="D918" s="143"/>
      <c r="E918" s="143"/>
      <c r="F918" s="143"/>
    </row>
    <row r="919" spans="3:6" ht="14.25">
      <c r="C919" s="143"/>
      <c r="D919" s="143"/>
      <c r="E919" s="143"/>
      <c r="F919" s="143"/>
    </row>
    <row r="920" spans="3:6" ht="14.25">
      <c r="C920" s="143"/>
      <c r="D920" s="143"/>
      <c r="E920" s="143"/>
      <c r="F920" s="143"/>
    </row>
    <row r="921" spans="3:6" ht="14.25">
      <c r="C921" s="143"/>
      <c r="D921" s="143"/>
      <c r="E921" s="143"/>
      <c r="F921" s="143"/>
    </row>
    <row r="922" spans="3:6" ht="14.25">
      <c r="C922" s="143"/>
      <c r="D922" s="143"/>
      <c r="E922" s="143"/>
      <c r="F922" s="143"/>
    </row>
    <row r="923" spans="3:6" ht="14.25">
      <c r="C923" s="143"/>
      <c r="D923" s="143"/>
      <c r="E923" s="143"/>
      <c r="F923" s="143"/>
    </row>
    <row r="924" spans="3:6" ht="14.25">
      <c r="C924" s="143"/>
      <c r="D924" s="143"/>
      <c r="E924" s="143"/>
      <c r="F924" s="143"/>
    </row>
    <row r="925" spans="3:6" ht="14.25">
      <c r="C925" s="143"/>
      <c r="D925" s="143"/>
      <c r="E925" s="143"/>
      <c r="F925" s="143"/>
    </row>
    <row r="926" spans="3:6" ht="14.25">
      <c r="C926" s="143"/>
      <c r="D926" s="143"/>
      <c r="E926" s="143"/>
      <c r="F926" s="143"/>
    </row>
    <row r="927" spans="3:6" ht="14.25">
      <c r="C927" s="143"/>
      <c r="D927" s="143"/>
      <c r="E927" s="143"/>
      <c r="F927" s="143"/>
    </row>
    <row r="928" spans="3:6" ht="14.25">
      <c r="C928" s="143"/>
      <c r="D928" s="143"/>
      <c r="E928" s="143"/>
      <c r="F928" s="143"/>
    </row>
    <row r="929" spans="3:6" ht="14.25">
      <c r="C929" s="143"/>
      <c r="D929" s="143"/>
      <c r="E929" s="143"/>
      <c r="F929" s="143"/>
    </row>
    <row r="930" spans="3:6" ht="14.25">
      <c r="C930" s="143"/>
      <c r="D930" s="143"/>
      <c r="E930" s="143"/>
      <c r="F930" s="143"/>
    </row>
    <row r="931" spans="3:6" ht="14.25">
      <c r="C931" s="143"/>
      <c r="D931" s="143"/>
      <c r="E931" s="143"/>
      <c r="F931" s="143"/>
    </row>
    <row r="932" spans="3:6" ht="14.25">
      <c r="C932" s="143"/>
      <c r="D932" s="143"/>
      <c r="E932" s="143"/>
      <c r="F932" s="143"/>
    </row>
    <row r="933" spans="3:6" ht="14.25">
      <c r="C933" s="143"/>
      <c r="D933" s="143"/>
      <c r="E933" s="143"/>
      <c r="F933" s="143"/>
    </row>
    <row r="934" spans="3:6" ht="14.25">
      <c r="C934" s="143"/>
      <c r="D934" s="143"/>
      <c r="E934" s="143"/>
      <c r="F934" s="143"/>
    </row>
    <row r="935" spans="3:6" ht="14.25">
      <c r="C935" s="143"/>
      <c r="D935" s="143"/>
      <c r="E935" s="143"/>
      <c r="F935" s="143"/>
    </row>
    <row r="936" spans="3:6" ht="14.25">
      <c r="C936" s="143"/>
      <c r="D936" s="143"/>
      <c r="E936" s="143"/>
      <c r="F936" s="143"/>
    </row>
    <row r="937" spans="3:6" ht="14.25">
      <c r="C937" s="143"/>
      <c r="D937" s="143"/>
      <c r="E937" s="143"/>
      <c r="F937" s="143"/>
    </row>
    <row r="938" spans="3:6" ht="14.25">
      <c r="C938" s="143"/>
      <c r="D938" s="143"/>
      <c r="E938" s="143"/>
      <c r="F938" s="143"/>
    </row>
    <row r="939" spans="3:6" ht="14.25">
      <c r="C939" s="143"/>
      <c r="D939" s="143"/>
      <c r="E939" s="143"/>
      <c r="F939" s="143"/>
    </row>
    <row r="940" spans="3:6" ht="14.25">
      <c r="C940" s="143"/>
      <c r="D940" s="143"/>
      <c r="E940" s="143"/>
      <c r="F940" s="143"/>
    </row>
    <row r="941" spans="3:6" ht="14.25">
      <c r="C941" s="143"/>
      <c r="D941" s="143"/>
      <c r="E941" s="143"/>
      <c r="F941" s="143"/>
    </row>
    <row r="942" spans="3:6" ht="14.25">
      <c r="C942" s="143"/>
      <c r="D942" s="143"/>
      <c r="E942" s="143"/>
      <c r="F942" s="143"/>
    </row>
    <row r="943" spans="3:6" ht="14.25">
      <c r="C943" s="143"/>
      <c r="D943" s="143"/>
      <c r="E943" s="143"/>
      <c r="F943" s="143"/>
    </row>
    <row r="944" spans="3:6" ht="14.25">
      <c r="C944" s="143"/>
      <c r="D944" s="143"/>
      <c r="E944" s="143"/>
      <c r="F944" s="143"/>
    </row>
    <row r="945" spans="3:6" ht="14.25">
      <c r="C945" s="143"/>
      <c r="D945" s="143"/>
      <c r="E945" s="143"/>
      <c r="F945" s="143"/>
    </row>
    <row r="946" spans="3:6" ht="14.25">
      <c r="C946" s="143"/>
      <c r="D946" s="143"/>
      <c r="E946" s="143"/>
      <c r="F946" s="143"/>
    </row>
    <row r="947" spans="3:6" ht="14.25">
      <c r="C947" s="143"/>
      <c r="D947" s="143"/>
      <c r="E947" s="143"/>
      <c r="F947" s="143"/>
    </row>
    <row r="948" spans="3:6" ht="14.25">
      <c r="C948" s="143"/>
      <c r="D948" s="143"/>
      <c r="E948" s="143"/>
      <c r="F948" s="143"/>
    </row>
    <row r="949" spans="3:6" ht="14.25">
      <c r="C949" s="143"/>
      <c r="D949" s="143"/>
      <c r="E949" s="143"/>
      <c r="F949" s="143"/>
    </row>
    <row r="950" spans="3:6" ht="14.25">
      <c r="C950" s="143"/>
      <c r="D950" s="143"/>
      <c r="E950" s="143"/>
      <c r="F950" s="143"/>
    </row>
    <row r="951" spans="3:6" ht="14.25">
      <c r="C951" s="143"/>
      <c r="D951" s="143"/>
      <c r="E951" s="143"/>
      <c r="F951" s="143"/>
    </row>
    <row r="952" spans="3:6" ht="14.25">
      <c r="C952" s="143"/>
      <c r="D952" s="143"/>
      <c r="E952" s="143"/>
      <c r="F952" s="143"/>
    </row>
    <row r="953" spans="3:6" ht="14.25">
      <c r="C953" s="143"/>
      <c r="D953" s="143"/>
      <c r="E953" s="143"/>
      <c r="F953" s="143"/>
    </row>
    <row r="954" spans="3:6" ht="14.25">
      <c r="C954" s="143"/>
      <c r="D954" s="143"/>
      <c r="E954" s="143"/>
      <c r="F954" s="143"/>
    </row>
    <row r="955" spans="3:6" ht="14.25">
      <c r="C955" s="143"/>
      <c r="D955" s="143"/>
      <c r="E955" s="143"/>
      <c r="F955" s="143"/>
    </row>
    <row r="956" spans="3:6" ht="14.25">
      <c r="C956" s="143"/>
      <c r="D956" s="143"/>
      <c r="E956" s="143"/>
      <c r="F956" s="143"/>
    </row>
    <row r="957" spans="3:6" ht="14.25">
      <c r="C957" s="143"/>
      <c r="D957" s="143"/>
      <c r="E957" s="143"/>
      <c r="F957" s="143"/>
    </row>
    <row r="958" spans="3:6" ht="14.25">
      <c r="C958" s="143"/>
      <c r="D958" s="143"/>
      <c r="E958" s="143"/>
      <c r="F958" s="143"/>
    </row>
    <row r="959" spans="3:6" ht="14.25">
      <c r="C959" s="143"/>
      <c r="D959" s="143"/>
      <c r="E959" s="143"/>
      <c r="F959" s="143"/>
    </row>
    <row r="960" spans="3:6" ht="14.25">
      <c r="C960" s="143"/>
      <c r="D960" s="143"/>
      <c r="E960" s="143"/>
      <c r="F960" s="143"/>
    </row>
    <row r="961" spans="3:6" ht="14.25">
      <c r="C961" s="143"/>
      <c r="D961" s="143"/>
      <c r="E961" s="143"/>
      <c r="F961" s="143"/>
    </row>
    <row r="962" spans="3:6" ht="14.25">
      <c r="C962" s="143"/>
      <c r="D962" s="143"/>
      <c r="E962" s="143"/>
      <c r="F962" s="143"/>
    </row>
    <row r="963" spans="3:6" ht="14.25">
      <c r="C963" s="143"/>
      <c r="D963" s="143"/>
      <c r="E963" s="143"/>
      <c r="F963" s="143"/>
    </row>
    <row r="964" spans="3:6" ht="14.25">
      <c r="C964" s="143"/>
      <c r="D964" s="143"/>
      <c r="E964" s="143"/>
      <c r="F964" s="143"/>
    </row>
    <row r="965" spans="3:6" ht="14.25">
      <c r="C965" s="143"/>
      <c r="D965" s="143"/>
      <c r="E965" s="143"/>
      <c r="F965" s="143"/>
    </row>
    <row r="966" spans="3:6" ht="14.25">
      <c r="C966" s="143"/>
      <c r="D966" s="143"/>
      <c r="E966" s="143"/>
      <c r="F966" s="143"/>
    </row>
    <row r="967" spans="3:6" ht="14.25">
      <c r="C967" s="143"/>
      <c r="D967" s="143"/>
      <c r="E967" s="143"/>
      <c r="F967" s="143"/>
    </row>
    <row r="968" spans="3:6" ht="14.25">
      <c r="C968" s="143"/>
      <c r="D968" s="143"/>
      <c r="E968" s="143"/>
      <c r="F968" s="143"/>
    </row>
    <row r="969" spans="3:6" ht="14.25">
      <c r="C969" s="143"/>
      <c r="D969" s="143"/>
      <c r="E969" s="143"/>
      <c r="F969" s="143"/>
    </row>
    <row r="970" spans="3:6" ht="14.25">
      <c r="C970" s="143"/>
      <c r="D970" s="143"/>
      <c r="E970" s="143"/>
      <c r="F970" s="143"/>
    </row>
    <row r="971" spans="3:6" ht="14.25">
      <c r="C971" s="143"/>
      <c r="D971" s="143"/>
      <c r="E971" s="143"/>
      <c r="F971" s="143"/>
    </row>
    <row r="972" spans="3:6" ht="14.25">
      <c r="C972" s="143"/>
      <c r="D972" s="143"/>
      <c r="E972" s="143"/>
      <c r="F972" s="143"/>
    </row>
    <row r="973" spans="3:6" ht="14.25">
      <c r="C973" s="143"/>
      <c r="D973" s="143"/>
      <c r="E973" s="143"/>
      <c r="F973" s="143"/>
    </row>
    <row r="974" spans="3:6" ht="14.25">
      <c r="C974" s="143"/>
      <c r="D974" s="143"/>
      <c r="E974" s="143"/>
      <c r="F974" s="143"/>
    </row>
    <row r="975" spans="3:6" ht="14.25">
      <c r="C975" s="143"/>
      <c r="D975" s="143"/>
      <c r="E975" s="143"/>
      <c r="F975" s="143"/>
    </row>
    <row r="976" spans="3:6" ht="14.25">
      <c r="C976" s="143"/>
      <c r="D976" s="143"/>
      <c r="E976" s="143"/>
      <c r="F976" s="143"/>
    </row>
    <row r="977" spans="3:6" ht="14.25">
      <c r="C977" s="143"/>
      <c r="D977" s="143"/>
      <c r="E977" s="143"/>
      <c r="F977" s="143"/>
    </row>
    <row r="978" spans="3:6" ht="14.25">
      <c r="C978" s="143"/>
      <c r="D978" s="143"/>
      <c r="E978" s="143"/>
      <c r="F978" s="143"/>
    </row>
    <row r="979" spans="3:6" ht="14.25">
      <c r="C979" s="143"/>
      <c r="D979" s="143"/>
      <c r="E979" s="143"/>
      <c r="F979" s="143"/>
    </row>
    <row r="980" spans="3:6" ht="14.25">
      <c r="C980" s="143"/>
      <c r="D980" s="143"/>
      <c r="E980" s="143"/>
      <c r="F980" s="143"/>
    </row>
    <row r="981" spans="3:6" ht="14.25">
      <c r="C981" s="143"/>
      <c r="D981" s="143"/>
      <c r="E981" s="143"/>
      <c r="F981" s="143"/>
    </row>
    <row r="982" spans="3:6" ht="14.25">
      <c r="C982" s="143"/>
      <c r="D982" s="143"/>
      <c r="E982" s="143"/>
      <c r="F982" s="143"/>
    </row>
    <row r="983" spans="3:6" ht="14.25">
      <c r="C983" s="143"/>
      <c r="D983" s="143"/>
      <c r="E983" s="143"/>
      <c r="F983" s="143"/>
    </row>
    <row r="984" spans="3:6" ht="14.25">
      <c r="C984" s="143"/>
      <c r="D984" s="143"/>
      <c r="E984" s="143"/>
      <c r="F984" s="143"/>
    </row>
    <row r="985" spans="3:6" ht="14.25">
      <c r="C985" s="143"/>
      <c r="D985" s="143"/>
      <c r="E985" s="143"/>
      <c r="F985" s="143"/>
    </row>
    <row r="986" spans="3:6" ht="14.25">
      <c r="C986" s="143"/>
      <c r="D986" s="143"/>
      <c r="E986" s="143"/>
      <c r="F986" s="143"/>
    </row>
    <row r="987" spans="3:6" ht="14.25">
      <c r="C987" s="143"/>
      <c r="D987" s="143"/>
      <c r="E987" s="143"/>
      <c r="F987" s="143"/>
    </row>
    <row r="988" spans="3:6" ht="14.25">
      <c r="C988" s="143"/>
      <c r="D988" s="143"/>
      <c r="E988" s="143"/>
      <c r="F988" s="143"/>
    </row>
    <row r="989" spans="3:6" ht="14.25">
      <c r="C989" s="143"/>
      <c r="D989" s="143"/>
      <c r="E989" s="143"/>
      <c r="F989" s="143"/>
    </row>
    <row r="990" spans="3:6" ht="14.25">
      <c r="C990" s="143"/>
      <c r="D990" s="143"/>
      <c r="E990" s="143"/>
      <c r="F990" s="143"/>
    </row>
    <row r="991" spans="3:6" ht="14.25">
      <c r="C991" s="143"/>
      <c r="D991" s="143"/>
      <c r="E991" s="143"/>
      <c r="F991" s="143"/>
    </row>
    <row r="992" spans="3:6" ht="14.25">
      <c r="C992" s="143"/>
      <c r="D992" s="143"/>
      <c r="E992" s="143"/>
      <c r="F992" s="143"/>
    </row>
    <row r="993" spans="3:6" ht="14.25">
      <c r="C993" s="143"/>
      <c r="D993" s="143"/>
      <c r="E993" s="143"/>
      <c r="F993" s="143"/>
    </row>
    <row r="994" spans="3:6" ht="14.25">
      <c r="C994" s="143"/>
      <c r="D994" s="143"/>
      <c r="E994" s="143"/>
      <c r="F994" s="143"/>
    </row>
    <row r="995" spans="3:6" ht="14.25">
      <c r="C995" s="143"/>
      <c r="D995" s="143"/>
      <c r="E995" s="143"/>
      <c r="F995" s="143"/>
    </row>
    <row r="996" spans="3:6" ht="14.25">
      <c r="C996" s="143"/>
      <c r="D996" s="143"/>
      <c r="E996" s="143"/>
      <c r="F996" s="143"/>
    </row>
    <row r="997" spans="3:6" ht="14.25">
      <c r="C997" s="143"/>
      <c r="D997" s="143"/>
      <c r="E997" s="143"/>
      <c r="F997" s="143"/>
    </row>
    <row r="998" spans="3:6" ht="14.25">
      <c r="C998" s="143"/>
      <c r="D998" s="143"/>
      <c r="E998" s="143"/>
      <c r="F998" s="143"/>
    </row>
    <row r="999" spans="3:6" ht="14.25">
      <c r="C999" s="143"/>
      <c r="D999" s="143"/>
      <c r="E999" s="143"/>
      <c r="F999" s="143"/>
    </row>
    <row r="1000" spans="3:6" ht="14.25">
      <c r="C1000" s="143"/>
      <c r="D1000" s="143"/>
      <c r="E1000" s="143"/>
      <c r="F1000" s="143"/>
    </row>
    <row r="1001" spans="3:6" ht="14.25">
      <c r="C1001" s="143"/>
      <c r="D1001" s="143"/>
      <c r="E1001" s="143"/>
      <c r="F1001" s="143"/>
    </row>
    <row r="1002" spans="3:6" ht="14.25">
      <c r="C1002" s="143"/>
      <c r="D1002" s="143"/>
      <c r="E1002" s="143"/>
      <c r="F1002" s="143"/>
    </row>
    <row r="1003" spans="3:6" ht="14.25">
      <c r="C1003" s="143"/>
      <c r="D1003" s="143"/>
      <c r="E1003" s="143"/>
      <c r="F1003" s="143"/>
    </row>
    <row r="1004" spans="3:6" ht="14.25">
      <c r="C1004" s="143"/>
      <c r="D1004" s="143"/>
      <c r="E1004" s="143"/>
      <c r="F1004" s="143"/>
    </row>
    <row r="1005" spans="3:6" ht="14.25">
      <c r="C1005" s="143"/>
      <c r="D1005" s="143"/>
      <c r="E1005" s="143"/>
      <c r="F1005" s="143"/>
    </row>
    <row r="1006" spans="3:6" ht="14.25">
      <c r="C1006" s="143"/>
      <c r="D1006" s="143"/>
      <c r="E1006" s="143"/>
      <c r="F1006" s="143"/>
    </row>
    <row r="1007" spans="3:6" ht="14.25">
      <c r="C1007" s="143"/>
      <c r="D1007" s="143"/>
      <c r="E1007" s="143"/>
      <c r="F1007" s="143"/>
    </row>
    <row r="1008" spans="3:6" ht="14.25">
      <c r="C1008" s="143"/>
      <c r="D1008" s="143"/>
      <c r="E1008" s="143"/>
      <c r="F1008" s="143"/>
    </row>
    <row r="1009" spans="3:6" ht="14.25">
      <c r="C1009" s="143"/>
      <c r="D1009" s="143"/>
      <c r="E1009" s="143"/>
      <c r="F1009" s="143"/>
    </row>
    <row r="1010" spans="3:6" ht="14.25">
      <c r="C1010" s="143"/>
      <c r="D1010" s="143"/>
      <c r="E1010" s="143"/>
      <c r="F1010" s="143"/>
    </row>
    <row r="1011" spans="3:6" ht="14.25">
      <c r="C1011" s="143"/>
      <c r="D1011" s="143"/>
      <c r="E1011" s="143"/>
      <c r="F1011" s="143"/>
    </row>
    <row r="1012" spans="3:6" ht="14.25">
      <c r="C1012" s="143"/>
      <c r="D1012" s="143"/>
      <c r="E1012" s="143"/>
      <c r="F1012" s="143"/>
    </row>
    <row r="1013" spans="3:6" ht="14.25">
      <c r="C1013" s="143"/>
      <c r="D1013" s="143"/>
      <c r="E1013" s="143"/>
      <c r="F1013" s="143"/>
    </row>
    <row r="1014" spans="3:6" ht="14.25">
      <c r="C1014" s="143"/>
      <c r="D1014" s="143"/>
      <c r="E1014" s="143"/>
      <c r="F1014" s="143"/>
    </row>
    <row r="1015" spans="3:6" ht="14.25">
      <c r="C1015" s="143"/>
      <c r="D1015" s="143"/>
      <c r="E1015" s="143"/>
      <c r="F1015" s="143"/>
    </row>
    <row r="1016" spans="3:6" ht="14.25">
      <c r="C1016" s="143"/>
      <c r="D1016" s="143"/>
      <c r="E1016" s="143"/>
      <c r="F1016" s="143"/>
    </row>
    <row r="1017" spans="3:6" ht="14.25">
      <c r="C1017" s="143"/>
      <c r="D1017" s="143"/>
      <c r="E1017" s="143"/>
      <c r="F1017" s="143"/>
    </row>
    <row r="1018" spans="3:6" ht="14.25">
      <c r="C1018" s="143"/>
      <c r="D1018" s="143"/>
      <c r="E1018" s="143"/>
      <c r="F1018" s="143"/>
    </row>
    <row r="1019" spans="3:6" ht="14.25">
      <c r="C1019" s="143"/>
      <c r="D1019" s="143"/>
      <c r="E1019" s="143"/>
      <c r="F1019" s="143"/>
    </row>
    <row r="1020" spans="3:6" ht="14.25">
      <c r="C1020" s="143"/>
      <c r="D1020" s="143"/>
      <c r="E1020" s="143"/>
      <c r="F1020" s="143"/>
    </row>
    <row r="1021" spans="3:6" ht="14.25">
      <c r="C1021" s="143"/>
      <c r="D1021" s="143"/>
      <c r="E1021" s="143"/>
      <c r="F1021" s="143"/>
    </row>
    <row r="1022" spans="3:6" ht="14.25">
      <c r="C1022" s="143"/>
      <c r="D1022" s="143"/>
      <c r="E1022" s="143"/>
      <c r="F1022" s="143"/>
    </row>
    <row r="1023" spans="3:6" ht="14.25">
      <c r="C1023" s="143"/>
      <c r="D1023" s="143"/>
      <c r="E1023" s="143"/>
      <c r="F1023" s="143"/>
    </row>
    <row r="1024" spans="3:6" ht="14.25">
      <c r="C1024" s="143"/>
      <c r="D1024" s="143"/>
      <c r="E1024" s="143"/>
      <c r="F1024" s="143"/>
    </row>
    <row r="1025" spans="3:6" ht="14.25">
      <c r="C1025" s="143"/>
      <c r="D1025" s="143"/>
      <c r="E1025" s="143"/>
      <c r="F1025" s="143"/>
    </row>
    <row r="1026" spans="3:6" ht="14.25">
      <c r="C1026" s="143"/>
      <c r="D1026" s="143"/>
      <c r="E1026" s="143"/>
      <c r="F1026" s="143"/>
    </row>
    <row r="1027" spans="3:6" ht="14.25">
      <c r="C1027" s="143"/>
      <c r="D1027" s="143"/>
      <c r="E1027" s="143"/>
      <c r="F1027" s="143"/>
    </row>
    <row r="1028" spans="3:6" ht="14.25">
      <c r="C1028" s="143"/>
      <c r="D1028" s="143"/>
      <c r="E1028" s="143"/>
      <c r="F1028" s="143"/>
    </row>
    <row r="1029" spans="3:6" ht="14.25">
      <c r="C1029" s="143"/>
      <c r="D1029" s="143"/>
      <c r="E1029" s="143"/>
      <c r="F1029" s="143"/>
    </row>
    <row r="1030" spans="3:6" ht="14.25">
      <c r="C1030" s="143"/>
      <c r="D1030" s="143"/>
      <c r="E1030" s="143"/>
      <c r="F1030" s="143"/>
    </row>
    <row r="1031" spans="3:6" ht="14.25">
      <c r="C1031" s="143"/>
      <c r="D1031" s="143"/>
      <c r="E1031" s="143"/>
      <c r="F1031" s="143"/>
    </row>
    <row r="1032" spans="3:6" ht="14.25">
      <c r="C1032" s="143"/>
      <c r="D1032" s="143"/>
      <c r="E1032" s="143"/>
      <c r="F1032" s="143"/>
    </row>
    <row r="1033" spans="3:6" ht="14.25">
      <c r="C1033" s="143"/>
      <c r="D1033" s="143"/>
      <c r="E1033" s="143"/>
      <c r="F1033" s="143"/>
    </row>
    <row r="1034" spans="3:6" ht="14.25">
      <c r="C1034" s="143"/>
      <c r="D1034" s="143"/>
      <c r="E1034" s="143"/>
      <c r="F1034" s="143"/>
    </row>
    <row r="1035" spans="3:6" ht="14.25">
      <c r="C1035" s="143"/>
      <c r="D1035" s="143"/>
      <c r="E1035" s="143"/>
      <c r="F1035" s="143"/>
    </row>
    <row r="1036" spans="3:6" ht="14.25">
      <c r="C1036" s="143"/>
      <c r="D1036" s="143"/>
      <c r="E1036" s="143"/>
      <c r="F1036" s="143"/>
    </row>
    <row r="1037" spans="3:6" ht="14.25">
      <c r="C1037" s="143"/>
      <c r="D1037" s="143"/>
      <c r="E1037" s="143"/>
      <c r="F1037" s="143"/>
    </row>
    <row r="1038" spans="3:6" ht="14.25">
      <c r="C1038" s="143"/>
      <c r="D1038" s="143"/>
      <c r="E1038" s="143"/>
      <c r="F1038" s="143"/>
    </row>
    <row r="1039" spans="3:6" ht="14.25">
      <c r="C1039" s="143"/>
      <c r="D1039" s="143"/>
      <c r="E1039" s="143"/>
      <c r="F1039" s="143"/>
    </row>
    <row r="1040" spans="3:6" ht="14.25">
      <c r="C1040" s="143"/>
      <c r="D1040" s="143"/>
      <c r="E1040" s="143"/>
      <c r="F1040" s="143"/>
    </row>
    <row r="1041" spans="3:6" ht="14.25">
      <c r="C1041" s="143"/>
      <c r="D1041" s="143"/>
      <c r="E1041" s="143"/>
      <c r="F1041" s="143"/>
    </row>
    <row r="1042" spans="3:6" ht="14.25">
      <c r="C1042" s="143"/>
      <c r="D1042" s="143"/>
      <c r="E1042" s="143"/>
      <c r="F1042" s="143"/>
    </row>
    <row r="1043" spans="3:6" ht="14.25">
      <c r="C1043" s="143"/>
      <c r="D1043" s="143"/>
      <c r="E1043" s="143"/>
      <c r="F1043" s="143"/>
    </row>
    <row r="1044" spans="3:6" ht="14.25">
      <c r="C1044" s="143"/>
      <c r="D1044" s="143"/>
      <c r="E1044" s="143"/>
      <c r="F1044" s="143"/>
    </row>
    <row r="1045" spans="3:6" ht="14.25">
      <c r="C1045" s="143"/>
      <c r="D1045" s="143"/>
      <c r="E1045" s="143"/>
      <c r="F1045" s="143"/>
    </row>
    <row r="1046" spans="3:6" ht="14.25">
      <c r="C1046" s="143"/>
      <c r="D1046" s="143"/>
      <c r="E1046" s="143"/>
      <c r="F1046" s="143"/>
    </row>
    <row r="1047" spans="3:6" ht="14.25">
      <c r="C1047" s="143"/>
      <c r="D1047" s="143"/>
      <c r="E1047" s="143"/>
      <c r="F1047" s="143"/>
    </row>
    <row r="1048" spans="3:6" ht="14.25">
      <c r="C1048" s="143"/>
      <c r="D1048" s="143"/>
      <c r="E1048" s="143"/>
      <c r="F1048" s="143"/>
    </row>
    <row r="1049" spans="3:6" ht="14.25">
      <c r="C1049" s="143"/>
      <c r="D1049" s="143"/>
      <c r="E1049" s="143"/>
      <c r="F1049" s="143"/>
    </row>
    <row r="1050" spans="3:6" ht="14.25">
      <c r="C1050" s="143"/>
      <c r="D1050" s="143"/>
      <c r="E1050" s="143"/>
      <c r="F1050" s="143"/>
    </row>
    <row r="1051" spans="3:6" ht="14.25">
      <c r="C1051" s="143"/>
      <c r="D1051" s="143"/>
      <c r="E1051" s="143"/>
      <c r="F1051" s="143"/>
    </row>
    <row r="1052" spans="3:6" ht="14.25">
      <c r="C1052" s="143"/>
      <c r="D1052" s="143"/>
      <c r="E1052" s="143"/>
      <c r="F1052" s="143"/>
    </row>
    <row r="1053" spans="3:6" ht="14.25">
      <c r="C1053" s="143"/>
      <c r="D1053" s="143"/>
      <c r="E1053" s="143"/>
      <c r="F1053" s="143"/>
    </row>
    <row r="1054" spans="3:6" ht="14.25">
      <c r="C1054" s="143"/>
      <c r="D1054" s="143"/>
      <c r="E1054" s="143"/>
      <c r="F1054" s="143"/>
    </row>
    <row r="1055" spans="3:6" ht="14.25">
      <c r="C1055" s="143"/>
      <c r="D1055" s="143"/>
      <c r="E1055" s="143"/>
      <c r="F1055" s="143"/>
    </row>
    <row r="1056" spans="3:6" ht="14.25">
      <c r="C1056" s="143"/>
      <c r="D1056" s="143"/>
      <c r="E1056" s="143"/>
      <c r="F1056" s="143"/>
    </row>
    <row r="1057" spans="3:6" ht="14.25">
      <c r="C1057" s="143"/>
      <c r="D1057" s="143"/>
      <c r="E1057" s="143"/>
      <c r="F1057" s="143"/>
    </row>
    <row r="1058" spans="3:6" ht="14.25">
      <c r="C1058" s="143"/>
      <c r="D1058" s="143"/>
      <c r="E1058" s="143"/>
      <c r="F1058" s="143"/>
    </row>
    <row r="1059" spans="3:6" ht="14.25">
      <c r="C1059" s="143"/>
      <c r="D1059" s="143"/>
      <c r="E1059" s="143"/>
      <c r="F1059" s="143"/>
    </row>
    <row r="1060" spans="3:6" ht="14.25">
      <c r="C1060" s="143"/>
      <c r="D1060" s="143"/>
      <c r="E1060" s="143"/>
      <c r="F1060" s="143"/>
    </row>
    <row r="1061" spans="3:6" ht="14.25">
      <c r="C1061" s="143"/>
      <c r="D1061" s="143"/>
      <c r="E1061" s="143"/>
      <c r="F1061" s="143"/>
    </row>
    <row r="1062" spans="3:6" ht="14.25">
      <c r="C1062" s="143"/>
      <c r="D1062" s="143"/>
      <c r="E1062" s="143"/>
      <c r="F1062" s="143"/>
    </row>
    <row r="1063" spans="3:6" ht="14.25">
      <c r="C1063" s="143"/>
      <c r="D1063" s="143"/>
      <c r="E1063" s="143"/>
      <c r="F1063" s="143"/>
    </row>
    <row r="1064" spans="3:6" ht="14.25">
      <c r="C1064" s="143"/>
      <c r="D1064" s="143"/>
      <c r="E1064" s="143"/>
      <c r="F1064" s="143"/>
    </row>
    <row r="1065" spans="3:6" ht="14.25">
      <c r="C1065" s="143"/>
      <c r="D1065" s="143"/>
      <c r="E1065" s="143"/>
      <c r="F1065" s="143"/>
    </row>
    <row r="1066" spans="3:6" ht="14.25">
      <c r="C1066" s="143"/>
      <c r="D1066" s="143"/>
      <c r="E1066" s="143"/>
      <c r="F1066" s="143"/>
    </row>
    <row r="1067" spans="3:6" ht="14.25">
      <c r="C1067" s="143"/>
      <c r="D1067" s="143"/>
      <c r="E1067" s="143"/>
      <c r="F1067" s="143"/>
    </row>
    <row r="1068" spans="3:6" ht="14.25">
      <c r="C1068" s="143"/>
      <c r="D1068" s="143"/>
      <c r="E1068" s="143"/>
      <c r="F1068" s="143"/>
    </row>
    <row r="1069" spans="3:6" ht="14.25">
      <c r="C1069" s="143"/>
      <c r="D1069" s="143"/>
      <c r="E1069" s="143"/>
      <c r="F1069" s="143"/>
    </row>
    <row r="1070" spans="3:6" ht="14.25">
      <c r="C1070" s="143"/>
      <c r="D1070" s="143"/>
      <c r="E1070" s="143"/>
      <c r="F1070" s="143"/>
    </row>
    <row r="1071" spans="3:6" ht="14.25">
      <c r="C1071" s="143"/>
      <c r="D1071" s="143"/>
      <c r="E1071" s="143"/>
      <c r="F1071" s="143"/>
    </row>
    <row r="1072" spans="3:6" ht="14.25">
      <c r="C1072" s="143"/>
      <c r="D1072" s="143"/>
      <c r="E1072" s="143"/>
      <c r="F1072" s="143"/>
    </row>
    <row r="1073" spans="3:6" ht="14.25">
      <c r="C1073" s="143"/>
      <c r="D1073" s="143"/>
      <c r="E1073" s="143"/>
      <c r="F1073" s="143"/>
    </row>
    <row r="1074" spans="3:6" ht="14.25">
      <c r="C1074" s="143"/>
      <c r="D1074" s="143"/>
      <c r="E1074" s="143"/>
      <c r="F1074" s="143"/>
    </row>
    <row r="1075" spans="3:6" ht="14.25">
      <c r="C1075" s="143"/>
      <c r="D1075" s="143"/>
      <c r="E1075" s="143"/>
      <c r="F1075" s="143"/>
    </row>
    <row r="1076" spans="3:6" ht="14.25">
      <c r="C1076" s="143"/>
      <c r="D1076" s="143"/>
      <c r="E1076" s="143"/>
      <c r="F1076" s="143"/>
    </row>
    <row r="1077" spans="3:6" ht="14.25">
      <c r="C1077" s="143"/>
      <c r="D1077" s="143"/>
      <c r="E1077" s="143"/>
      <c r="F1077" s="143"/>
    </row>
    <row r="1078" spans="3:6" ht="14.25">
      <c r="C1078" s="143"/>
      <c r="D1078" s="143"/>
      <c r="E1078" s="143"/>
      <c r="F1078" s="143"/>
    </row>
    <row r="1079" spans="3:6" ht="14.25">
      <c r="C1079" s="143"/>
      <c r="D1079" s="143"/>
      <c r="E1079" s="143"/>
      <c r="F1079" s="143"/>
    </row>
    <row r="1080" spans="3:6" ht="14.25">
      <c r="C1080" s="143"/>
      <c r="D1080" s="143"/>
      <c r="E1080" s="143"/>
      <c r="F1080" s="143"/>
    </row>
    <row r="1081" spans="3:6" ht="14.25">
      <c r="C1081" s="143"/>
      <c r="D1081" s="143"/>
      <c r="E1081" s="143"/>
      <c r="F1081" s="143"/>
    </row>
    <row r="1082" spans="3:6" ht="14.25">
      <c r="C1082" s="143"/>
      <c r="D1082" s="143"/>
      <c r="E1082" s="143"/>
      <c r="F1082" s="143"/>
    </row>
    <row r="1083" spans="3:6" ht="14.25">
      <c r="C1083" s="143"/>
      <c r="D1083" s="143"/>
      <c r="E1083" s="143"/>
      <c r="F1083" s="143"/>
    </row>
    <row r="1084" spans="3:6" ht="14.25">
      <c r="C1084" s="143"/>
      <c r="D1084" s="143"/>
      <c r="E1084" s="143"/>
      <c r="F1084" s="143"/>
    </row>
    <row r="1085" spans="3:6" ht="14.25">
      <c r="C1085" s="143"/>
      <c r="D1085" s="143"/>
      <c r="E1085" s="143"/>
      <c r="F1085" s="143"/>
    </row>
    <row r="1086" spans="3:6" ht="14.25">
      <c r="C1086" s="143"/>
      <c r="D1086" s="143"/>
      <c r="E1086" s="143"/>
      <c r="F1086" s="143"/>
    </row>
    <row r="1087" spans="3:6" ht="14.25">
      <c r="C1087" s="143"/>
      <c r="D1087" s="143"/>
      <c r="E1087" s="143"/>
      <c r="F1087" s="143"/>
    </row>
    <row r="1088" spans="3:6" ht="14.25">
      <c r="C1088" s="143"/>
      <c r="D1088" s="143"/>
      <c r="E1088" s="143"/>
      <c r="F1088" s="143"/>
    </row>
    <row r="1089" spans="3:6" ht="14.25">
      <c r="C1089" s="143"/>
      <c r="D1089" s="143"/>
      <c r="E1089" s="143"/>
      <c r="F1089" s="143"/>
    </row>
    <row r="1090" spans="3:6" ht="14.25">
      <c r="C1090" s="143"/>
      <c r="D1090" s="143"/>
      <c r="E1090" s="143"/>
      <c r="F1090" s="143"/>
    </row>
    <row r="1091" spans="3:6" ht="14.25">
      <c r="C1091" s="143"/>
      <c r="D1091" s="143"/>
      <c r="E1091" s="143"/>
      <c r="F1091" s="143"/>
    </row>
    <row r="1092" spans="3:6" ht="14.25">
      <c r="C1092" s="143"/>
      <c r="D1092" s="143"/>
      <c r="E1092" s="143"/>
      <c r="F1092" s="143"/>
    </row>
    <row r="1093" spans="3:6" ht="14.25">
      <c r="C1093" s="143"/>
      <c r="D1093" s="143"/>
      <c r="E1093" s="143"/>
      <c r="F1093" s="143"/>
    </row>
    <row r="1094" spans="3:6" ht="14.25">
      <c r="C1094" s="143"/>
      <c r="D1094" s="143"/>
      <c r="E1094" s="143"/>
      <c r="F1094" s="143"/>
    </row>
    <row r="1095" spans="3:6" ht="14.25">
      <c r="C1095" s="143"/>
      <c r="D1095" s="143"/>
      <c r="E1095" s="143"/>
      <c r="F1095" s="143"/>
    </row>
    <row r="1096" spans="3:6" ht="14.25">
      <c r="C1096" s="143"/>
      <c r="D1096" s="143"/>
      <c r="E1096" s="143"/>
      <c r="F1096" s="143"/>
    </row>
    <row r="1097" spans="3:6" ht="14.25">
      <c r="C1097" s="143"/>
      <c r="D1097" s="143"/>
      <c r="E1097" s="143"/>
      <c r="F1097" s="143"/>
    </row>
    <row r="1098" spans="3:6" ht="14.25">
      <c r="C1098" s="143"/>
      <c r="D1098" s="143"/>
      <c r="E1098" s="143"/>
      <c r="F1098" s="143"/>
    </row>
    <row r="1099" spans="3:6" ht="14.25">
      <c r="C1099" s="143"/>
      <c r="D1099" s="143"/>
      <c r="E1099" s="143"/>
      <c r="F1099" s="143"/>
    </row>
    <row r="1100" spans="3:6" ht="14.25">
      <c r="C1100" s="143"/>
      <c r="D1100" s="143"/>
      <c r="E1100" s="143"/>
      <c r="F1100" s="143"/>
    </row>
    <row r="1101" spans="3:6" ht="14.25">
      <c r="C1101" s="143"/>
      <c r="D1101" s="143"/>
      <c r="E1101" s="143"/>
      <c r="F1101" s="143"/>
    </row>
    <row r="1102" spans="3:6" ht="14.25">
      <c r="C1102" s="143"/>
      <c r="D1102" s="143"/>
      <c r="E1102" s="143"/>
      <c r="F1102" s="143"/>
    </row>
    <row r="1103" spans="3:6" ht="14.25">
      <c r="C1103" s="143"/>
      <c r="D1103" s="143"/>
      <c r="E1103" s="143"/>
      <c r="F1103" s="143"/>
    </row>
    <row r="1104" spans="3:6" ht="14.25">
      <c r="C1104" s="143"/>
      <c r="D1104" s="143"/>
      <c r="E1104" s="143"/>
      <c r="F1104" s="143"/>
    </row>
    <row r="1105" spans="3:6" ht="14.25">
      <c r="C1105" s="143"/>
      <c r="D1105" s="143"/>
      <c r="E1105" s="143"/>
      <c r="F1105" s="143"/>
    </row>
    <row r="1106" spans="3:6" ht="14.25">
      <c r="C1106" s="143"/>
      <c r="D1106" s="143"/>
      <c r="E1106" s="143"/>
      <c r="F1106" s="143"/>
    </row>
    <row r="1107" spans="3:6" ht="14.25">
      <c r="C1107" s="143"/>
      <c r="D1107" s="143"/>
      <c r="E1107" s="143"/>
      <c r="F1107" s="143"/>
    </row>
    <row r="1108" spans="3:6" ht="14.25">
      <c r="C1108" s="143"/>
      <c r="D1108" s="143"/>
      <c r="E1108" s="143"/>
      <c r="F1108" s="143"/>
    </row>
    <row r="1109" spans="3:6" ht="14.25">
      <c r="C1109" s="143"/>
      <c r="D1109" s="143"/>
      <c r="E1109" s="143"/>
      <c r="F1109" s="143"/>
    </row>
    <row r="1110" spans="3:6" ht="14.25">
      <c r="C1110" s="143"/>
      <c r="D1110" s="143"/>
      <c r="E1110" s="143"/>
      <c r="F1110" s="143"/>
    </row>
    <row r="1111" spans="3:6" ht="14.25">
      <c r="C1111" s="143"/>
      <c r="D1111" s="143"/>
      <c r="E1111" s="143"/>
      <c r="F1111" s="143"/>
    </row>
    <row r="1112" spans="3:6" ht="14.25">
      <c r="C1112" s="143"/>
      <c r="D1112" s="143"/>
      <c r="E1112" s="143"/>
      <c r="F1112" s="143"/>
    </row>
    <row r="1113" spans="3:6" ht="14.25">
      <c r="C1113" s="143"/>
      <c r="D1113" s="143"/>
      <c r="E1113" s="143"/>
      <c r="F1113" s="143"/>
    </row>
    <row r="1114" spans="3:6" ht="14.25">
      <c r="C1114" s="143"/>
      <c r="D1114" s="143"/>
      <c r="E1114" s="143"/>
      <c r="F1114" s="143"/>
    </row>
    <row r="1115" spans="3:6" ht="14.25">
      <c r="C1115" s="143"/>
      <c r="D1115" s="143"/>
      <c r="E1115" s="143"/>
      <c r="F1115" s="143"/>
    </row>
    <row r="1116" spans="3:6" ht="14.25">
      <c r="C1116" s="143"/>
      <c r="D1116" s="143"/>
      <c r="E1116" s="143"/>
      <c r="F1116" s="143"/>
    </row>
    <row r="1117" spans="3:6" ht="14.25">
      <c r="C1117" s="143"/>
      <c r="D1117" s="143"/>
      <c r="E1117" s="143"/>
      <c r="F1117" s="143"/>
    </row>
    <row r="1118" spans="3:6" ht="14.25">
      <c r="C1118" s="143"/>
      <c r="D1118" s="143"/>
      <c r="E1118" s="143"/>
      <c r="F1118" s="143"/>
    </row>
    <row r="1119" spans="3:6" ht="14.25">
      <c r="C1119" s="143"/>
      <c r="D1119" s="143"/>
      <c r="E1119" s="143"/>
      <c r="F1119" s="143"/>
    </row>
    <row r="1120" spans="3:6" ht="14.25">
      <c r="C1120" s="143"/>
      <c r="D1120" s="143"/>
      <c r="E1120" s="143"/>
      <c r="F1120" s="143"/>
    </row>
    <row r="1121" spans="3:6" ht="14.25">
      <c r="C1121" s="143"/>
      <c r="D1121" s="143"/>
      <c r="E1121" s="143"/>
      <c r="F1121" s="143"/>
    </row>
    <row r="1122" spans="3:6" ht="14.25">
      <c r="C1122" s="143"/>
      <c r="D1122" s="143"/>
      <c r="E1122" s="143"/>
      <c r="F1122" s="143"/>
    </row>
    <row r="1123" spans="3:6" ht="14.25">
      <c r="C1123" s="143"/>
      <c r="D1123" s="143"/>
      <c r="E1123" s="143"/>
      <c r="F1123" s="143"/>
    </row>
    <row r="1124" spans="3:6" ht="14.25">
      <c r="C1124" s="143"/>
      <c r="D1124" s="143"/>
      <c r="E1124" s="143"/>
      <c r="F1124" s="143"/>
    </row>
    <row r="1125" spans="3:6" ht="14.25">
      <c r="C1125" s="143"/>
      <c r="D1125" s="143"/>
      <c r="E1125" s="143"/>
      <c r="F1125" s="143"/>
    </row>
    <row r="1126" spans="3:6" ht="14.25">
      <c r="C1126" s="143"/>
      <c r="D1126" s="143"/>
      <c r="E1126" s="143"/>
      <c r="F1126" s="143"/>
    </row>
    <row r="1127" spans="3:6" ht="14.25">
      <c r="C1127" s="143"/>
      <c r="D1127" s="143"/>
      <c r="E1127" s="143"/>
      <c r="F1127" s="143"/>
    </row>
    <row r="1128" spans="3:6" ht="14.25">
      <c r="C1128" s="143"/>
      <c r="D1128" s="143"/>
      <c r="E1128" s="143"/>
      <c r="F1128" s="143"/>
    </row>
    <row r="1129" spans="3:6" ht="14.25">
      <c r="C1129" s="143"/>
      <c r="D1129" s="143"/>
      <c r="E1129" s="143"/>
      <c r="F1129" s="143"/>
    </row>
    <row r="1130" spans="3:6" ht="14.25">
      <c r="C1130" s="143"/>
      <c r="D1130" s="143"/>
      <c r="E1130" s="143"/>
      <c r="F1130" s="143"/>
    </row>
    <row r="1131" spans="3:6" ht="14.25">
      <c r="C1131" s="143"/>
      <c r="D1131" s="143"/>
      <c r="E1131" s="143"/>
      <c r="F1131" s="143"/>
    </row>
    <row r="1132" spans="3:6" ht="14.25">
      <c r="C1132" s="143"/>
      <c r="D1132" s="143"/>
      <c r="E1132" s="143"/>
      <c r="F1132" s="143"/>
    </row>
    <row r="1133" spans="3:6" ht="14.25">
      <c r="C1133" s="143"/>
      <c r="D1133" s="143"/>
      <c r="E1133" s="143"/>
      <c r="F1133" s="143"/>
    </row>
    <row r="1134" spans="3:6" ht="14.25">
      <c r="C1134" s="143"/>
      <c r="D1134" s="143"/>
      <c r="E1134" s="143"/>
      <c r="F1134" s="143"/>
    </row>
    <row r="1135" spans="3:6" ht="14.25">
      <c r="C1135" s="143"/>
      <c r="D1135" s="143"/>
      <c r="E1135" s="143"/>
      <c r="F1135" s="143"/>
    </row>
    <row r="1136" spans="3:6" ht="14.25">
      <c r="C1136" s="143"/>
      <c r="D1136" s="143"/>
      <c r="E1136" s="143"/>
      <c r="F1136" s="143"/>
    </row>
    <row r="1137" spans="3:6" ht="14.25">
      <c r="C1137" s="143"/>
      <c r="D1137" s="143"/>
      <c r="E1137" s="143"/>
      <c r="F1137" s="143"/>
    </row>
    <row r="1138" spans="3:6" ht="14.25">
      <c r="C1138" s="143"/>
      <c r="D1138" s="143"/>
      <c r="E1138" s="143"/>
      <c r="F1138" s="143"/>
    </row>
    <row r="1139" spans="3:6" ht="14.25">
      <c r="C1139" s="143"/>
      <c r="D1139" s="143"/>
      <c r="E1139" s="143"/>
      <c r="F1139" s="143"/>
    </row>
    <row r="1140" spans="3:6" ht="14.25">
      <c r="C1140" s="143"/>
      <c r="D1140" s="143"/>
      <c r="E1140" s="143"/>
      <c r="F1140" s="143"/>
    </row>
    <row r="1141" spans="3:6" ht="14.25">
      <c r="C1141" s="143"/>
      <c r="D1141" s="143"/>
      <c r="E1141" s="143"/>
      <c r="F1141" s="143"/>
    </row>
    <row r="1142" spans="3:6" ht="14.25">
      <c r="C1142" s="143"/>
      <c r="D1142" s="143"/>
      <c r="E1142" s="143"/>
      <c r="F1142" s="143"/>
    </row>
    <row r="1143" spans="3:6" ht="14.25">
      <c r="C1143" s="143"/>
      <c r="D1143" s="143"/>
      <c r="E1143" s="143"/>
      <c r="F1143" s="143"/>
    </row>
    <row r="1144" spans="3:6" ht="14.25">
      <c r="C1144" s="143"/>
      <c r="D1144" s="143"/>
      <c r="E1144" s="143"/>
      <c r="F1144" s="143"/>
    </row>
    <row r="1145" spans="3:6" ht="14.25">
      <c r="C1145" s="143"/>
      <c r="D1145" s="143"/>
      <c r="E1145" s="143"/>
      <c r="F1145" s="143"/>
    </row>
    <row r="1146" spans="3:6" ht="14.25">
      <c r="C1146" s="143"/>
      <c r="D1146" s="143"/>
      <c r="E1146" s="143"/>
      <c r="F1146" s="143"/>
    </row>
    <row r="1147" spans="3:6" ht="14.25">
      <c r="C1147" s="143"/>
      <c r="D1147" s="143"/>
      <c r="E1147" s="143"/>
      <c r="F1147" s="143"/>
    </row>
    <row r="1148" spans="3:6" ht="14.25">
      <c r="C1148" s="143"/>
      <c r="D1148" s="143"/>
      <c r="E1148" s="143"/>
      <c r="F1148" s="143"/>
    </row>
    <row r="1149" spans="3:6" ht="14.25">
      <c r="C1149" s="143"/>
      <c r="D1149" s="143"/>
      <c r="E1149" s="143"/>
      <c r="F1149" s="143"/>
    </row>
    <row r="1150" spans="3:6" ht="14.25">
      <c r="C1150" s="143"/>
      <c r="D1150" s="143"/>
      <c r="E1150" s="143"/>
      <c r="F1150" s="143"/>
    </row>
    <row r="1151" spans="3:6" ht="14.25">
      <c r="C1151" s="143"/>
      <c r="D1151" s="143"/>
      <c r="E1151" s="143"/>
      <c r="F1151" s="143"/>
    </row>
    <row r="1152" spans="3:6" ht="14.25">
      <c r="C1152" s="143"/>
      <c r="D1152" s="143"/>
      <c r="E1152" s="143"/>
      <c r="F1152" s="143"/>
    </row>
    <row r="1153" spans="3:6" ht="14.25">
      <c r="C1153" s="143"/>
      <c r="D1153" s="143"/>
      <c r="E1153" s="143"/>
      <c r="F1153" s="143"/>
    </row>
    <row r="1154" spans="3:6" ht="14.25">
      <c r="C1154" s="143"/>
      <c r="D1154" s="143"/>
      <c r="E1154" s="143"/>
      <c r="F1154" s="143"/>
    </row>
    <row r="1155" spans="3:6" ht="14.25">
      <c r="C1155" s="143"/>
      <c r="D1155" s="143"/>
      <c r="E1155" s="143"/>
      <c r="F1155" s="143"/>
    </row>
    <row r="1156" spans="3:6" ht="14.25">
      <c r="C1156" s="143"/>
      <c r="D1156" s="143"/>
      <c r="E1156" s="143"/>
      <c r="F1156" s="143"/>
    </row>
    <row r="1157" spans="3:6" ht="14.25">
      <c r="C1157" s="143"/>
      <c r="D1157" s="143"/>
      <c r="E1157" s="143"/>
      <c r="F1157" s="143"/>
    </row>
    <row r="1158" spans="3:6" ht="14.25">
      <c r="C1158" s="143"/>
      <c r="D1158" s="143"/>
      <c r="E1158" s="143"/>
      <c r="F1158" s="143"/>
    </row>
    <row r="1159" spans="3:6" ht="14.25">
      <c r="C1159" s="143"/>
      <c r="D1159" s="143"/>
      <c r="E1159" s="143"/>
      <c r="F1159" s="143"/>
    </row>
    <row r="1160" spans="3:6" ht="14.25">
      <c r="C1160" s="143"/>
      <c r="D1160" s="143"/>
      <c r="E1160" s="143"/>
      <c r="F1160" s="143"/>
    </row>
    <row r="1161" spans="3:6" ht="14.25">
      <c r="C1161" s="143"/>
      <c r="D1161" s="143"/>
      <c r="E1161" s="143"/>
      <c r="F1161" s="143"/>
    </row>
    <row r="1162" spans="3:6" ht="14.25">
      <c r="C1162" s="143"/>
      <c r="D1162" s="143"/>
      <c r="E1162" s="143"/>
      <c r="F1162" s="143"/>
    </row>
    <row r="1163" spans="3:6" ht="14.25">
      <c r="C1163" s="143"/>
      <c r="D1163" s="143"/>
      <c r="E1163" s="143"/>
      <c r="F1163" s="143"/>
    </row>
    <row r="1164" spans="3:6" ht="14.25">
      <c r="C1164" s="143"/>
      <c r="D1164" s="143"/>
      <c r="E1164" s="143"/>
      <c r="F1164" s="143"/>
    </row>
    <row r="1165" spans="3:6" ht="14.25">
      <c r="C1165" s="143"/>
      <c r="D1165" s="143"/>
      <c r="E1165" s="143"/>
      <c r="F1165" s="143"/>
    </row>
    <row r="1166" spans="3:6" ht="14.25">
      <c r="C1166" s="143"/>
      <c r="D1166" s="143"/>
      <c r="E1166" s="143"/>
      <c r="F1166" s="143"/>
    </row>
    <row r="1167" spans="3:6" ht="14.25">
      <c r="C1167" s="143"/>
      <c r="D1167" s="143"/>
      <c r="E1167" s="143"/>
      <c r="F1167" s="143"/>
    </row>
    <row r="1168" spans="3:6" ht="14.25">
      <c r="C1168" s="143"/>
      <c r="D1168" s="143"/>
      <c r="E1168" s="143"/>
      <c r="F1168" s="143"/>
    </row>
    <row r="1169" spans="3:6" ht="14.25">
      <c r="C1169" s="143"/>
      <c r="D1169" s="143"/>
      <c r="E1169" s="143"/>
      <c r="F1169" s="143"/>
    </row>
    <row r="1170" spans="3:6" ht="14.25">
      <c r="C1170" s="143"/>
      <c r="D1170" s="143"/>
      <c r="E1170" s="143"/>
      <c r="F1170" s="143"/>
    </row>
    <row r="1171" spans="3:6" ht="14.25">
      <c r="C1171" s="143"/>
      <c r="D1171" s="143"/>
      <c r="E1171" s="143"/>
      <c r="F1171" s="143"/>
    </row>
    <row r="1172" spans="3:6" ht="14.25">
      <c r="C1172" s="143"/>
      <c r="D1172" s="143"/>
      <c r="E1172" s="143"/>
      <c r="F1172" s="143"/>
    </row>
    <row r="1173" spans="3:6" ht="14.25">
      <c r="C1173" s="143"/>
      <c r="D1173" s="143"/>
      <c r="E1173" s="143"/>
      <c r="F1173" s="143"/>
    </row>
    <row r="1174" spans="3:6" ht="14.25">
      <c r="C1174" s="143"/>
      <c r="D1174" s="143"/>
      <c r="E1174" s="143"/>
      <c r="F1174" s="143"/>
    </row>
    <row r="1175" spans="3:6" ht="14.25">
      <c r="C1175" s="143"/>
      <c r="D1175" s="143"/>
      <c r="E1175" s="143"/>
      <c r="F1175" s="143"/>
    </row>
    <row r="1176" spans="3:6" ht="14.25">
      <c r="C1176" s="143"/>
      <c r="D1176" s="143"/>
      <c r="E1176" s="143"/>
      <c r="F1176" s="143"/>
    </row>
    <row r="1177" spans="3:6" ht="14.25">
      <c r="C1177" s="143"/>
      <c r="D1177" s="143"/>
      <c r="E1177" s="143"/>
      <c r="F1177" s="143"/>
    </row>
    <row r="1178" spans="3:6" ht="14.25">
      <c r="C1178" s="143"/>
      <c r="D1178" s="143"/>
      <c r="E1178" s="143"/>
      <c r="F1178" s="143"/>
    </row>
    <row r="1179" spans="3:6" ht="14.25">
      <c r="C1179" s="143"/>
      <c r="D1179" s="143"/>
      <c r="E1179" s="143"/>
      <c r="F1179" s="143"/>
    </row>
    <row r="1180" spans="3:6" ht="14.25">
      <c r="C1180" s="143"/>
      <c r="D1180" s="143"/>
      <c r="E1180" s="143"/>
      <c r="F1180" s="143"/>
    </row>
    <row r="1181" spans="3:6" ht="14.25">
      <c r="C1181" s="143"/>
      <c r="D1181" s="143"/>
      <c r="E1181" s="143"/>
      <c r="F1181" s="143"/>
    </row>
    <row r="1182" spans="3:6" ht="14.25">
      <c r="C1182" s="143"/>
      <c r="D1182" s="143"/>
      <c r="E1182" s="143"/>
      <c r="F1182" s="143"/>
    </row>
    <row r="1183" spans="3:6" ht="14.25">
      <c r="C1183" s="143"/>
      <c r="D1183" s="143"/>
      <c r="E1183" s="143"/>
      <c r="F1183" s="143"/>
    </row>
    <row r="1184" spans="3:6" ht="14.25">
      <c r="C1184" s="143"/>
      <c r="D1184" s="143"/>
      <c r="E1184" s="143"/>
      <c r="F1184" s="143"/>
    </row>
    <row r="1185" spans="3:6" ht="14.25">
      <c r="C1185" s="143"/>
      <c r="D1185" s="143"/>
      <c r="E1185" s="143"/>
      <c r="F1185" s="143"/>
    </row>
    <row r="1186" spans="3:6" ht="14.25">
      <c r="C1186" s="143"/>
      <c r="D1186" s="143"/>
      <c r="E1186" s="143"/>
      <c r="F1186" s="143"/>
    </row>
    <row r="1187" spans="3:6" ht="14.25">
      <c r="C1187" s="143"/>
      <c r="D1187" s="143"/>
      <c r="E1187" s="143"/>
      <c r="F1187" s="143"/>
    </row>
    <row r="1188" spans="3:6" ht="14.25">
      <c r="C1188" s="143"/>
      <c r="D1188" s="143"/>
      <c r="E1188" s="143"/>
      <c r="F1188" s="143"/>
    </row>
    <row r="1189" spans="3:6" ht="14.25">
      <c r="C1189" s="143"/>
      <c r="D1189" s="143"/>
      <c r="E1189" s="143"/>
      <c r="F1189" s="143"/>
    </row>
    <row r="1190" spans="3:6" ht="14.25">
      <c r="C1190" s="143"/>
      <c r="D1190" s="143"/>
      <c r="E1190" s="143"/>
      <c r="F1190" s="143"/>
    </row>
    <row r="1191" spans="3:6" ht="14.25">
      <c r="C1191" s="143"/>
      <c r="D1191" s="143"/>
      <c r="E1191" s="143"/>
      <c r="F1191" s="143"/>
    </row>
    <row r="1192" spans="3:6" ht="14.25">
      <c r="C1192" s="143"/>
      <c r="D1192" s="143"/>
      <c r="E1192" s="143"/>
      <c r="F1192" s="143"/>
    </row>
    <row r="1193" spans="3:6" ht="14.25">
      <c r="C1193" s="143"/>
      <c r="D1193" s="143"/>
      <c r="E1193" s="143"/>
      <c r="F1193" s="143"/>
    </row>
    <row r="1194" spans="3:6" ht="14.25">
      <c r="C1194" s="143"/>
      <c r="D1194" s="143"/>
      <c r="E1194" s="143"/>
      <c r="F1194" s="143"/>
    </row>
    <row r="1195" spans="3:6" ht="14.25">
      <c r="C1195" s="143"/>
      <c r="D1195" s="143"/>
      <c r="E1195" s="143"/>
      <c r="F1195" s="143"/>
    </row>
    <row r="1196" spans="3:6" ht="14.25">
      <c r="C1196" s="143"/>
      <c r="D1196" s="143"/>
      <c r="E1196" s="143"/>
      <c r="F1196" s="143"/>
    </row>
    <row r="1197" spans="3:6" ht="14.25">
      <c r="C1197" s="143"/>
      <c r="D1197" s="143"/>
      <c r="E1197" s="143"/>
      <c r="F1197" s="143"/>
    </row>
    <row r="1198" spans="3:6" ht="14.25">
      <c r="C1198" s="143"/>
      <c r="D1198" s="143"/>
      <c r="E1198" s="143"/>
      <c r="F1198" s="143"/>
    </row>
    <row r="1199" spans="3:6" ht="14.25">
      <c r="C1199" s="143"/>
      <c r="D1199" s="143"/>
      <c r="E1199" s="143"/>
      <c r="F1199" s="143"/>
    </row>
    <row r="1200" spans="3:6" ht="14.25">
      <c r="C1200" s="143"/>
      <c r="D1200" s="143"/>
      <c r="E1200" s="143"/>
      <c r="F1200" s="143"/>
    </row>
    <row r="1201" spans="3:6" ht="14.25">
      <c r="C1201" s="143"/>
      <c r="D1201" s="143"/>
      <c r="E1201" s="143"/>
      <c r="F1201" s="143"/>
    </row>
    <row r="1202" spans="3:6" ht="14.25">
      <c r="C1202" s="143"/>
      <c r="D1202" s="143"/>
      <c r="E1202" s="143"/>
      <c r="F1202" s="143"/>
    </row>
    <row r="1203" spans="3:6" ht="14.25">
      <c r="C1203" s="143"/>
      <c r="D1203" s="143"/>
      <c r="E1203" s="143"/>
      <c r="F1203" s="143"/>
    </row>
    <row r="1204" spans="3:6" ht="14.25">
      <c r="C1204" s="143"/>
      <c r="D1204" s="143"/>
      <c r="E1204" s="143"/>
      <c r="F1204" s="143"/>
    </row>
    <row r="1205" spans="3:6" ht="14.25">
      <c r="C1205" s="143"/>
      <c r="D1205" s="143"/>
      <c r="E1205" s="143"/>
      <c r="F1205" s="143"/>
    </row>
    <row r="1206" spans="3:6" ht="14.25">
      <c r="C1206" s="143"/>
      <c r="D1206" s="143"/>
      <c r="E1206" s="143"/>
      <c r="F1206" s="143"/>
    </row>
    <row r="1207" spans="3:6" ht="14.25">
      <c r="C1207" s="143"/>
      <c r="D1207" s="143"/>
      <c r="E1207" s="143"/>
      <c r="F1207" s="143"/>
    </row>
    <row r="1208" spans="3:6" ht="14.25">
      <c r="C1208" s="143"/>
      <c r="D1208" s="143"/>
      <c r="E1208" s="143"/>
      <c r="F1208" s="143"/>
    </row>
    <row r="1209" spans="3:6" ht="14.25">
      <c r="C1209" s="143"/>
      <c r="D1209" s="143"/>
      <c r="E1209" s="143"/>
      <c r="F1209" s="143"/>
    </row>
    <row r="1210" spans="3:6" ht="14.25">
      <c r="C1210" s="143"/>
      <c r="D1210" s="143"/>
      <c r="E1210" s="143"/>
      <c r="F1210" s="143"/>
    </row>
    <row r="1211" spans="3:6" ht="14.25">
      <c r="C1211" s="143"/>
      <c r="D1211" s="143"/>
      <c r="E1211" s="143"/>
      <c r="F1211" s="143"/>
    </row>
    <row r="1212" spans="3:6" ht="14.25">
      <c r="C1212" s="143"/>
      <c r="D1212" s="143"/>
      <c r="E1212" s="143"/>
      <c r="F1212" s="143"/>
    </row>
    <row r="1213" spans="3:6" ht="14.25">
      <c r="C1213" s="143"/>
      <c r="D1213" s="143"/>
      <c r="E1213" s="143"/>
      <c r="F1213" s="143"/>
    </row>
    <row r="1214" spans="3:6" ht="14.25">
      <c r="C1214" s="143"/>
      <c r="D1214" s="143"/>
      <c r="E1214" s="143"/>
      <c r="F1214" s="143"/>
    </row>
    <row r="1215" spans="3:6" ht="14.25">
      <c r="C1215" s="143"/>
      <c r="D1215" s="143"/>
      <c r="E1215" s="143"/>
      <c r="F1215" s="143"/>
    </row>
    <row r="1216" spans="3:6" ht="14.25">
      <c r="C1216" s="143"/>
      <c r="D1216" s="143"/>
      <c r="E1216" s="143"/>
      <c r="F1216" s="143"/>
    </row>
    <row r="1217" spans="3:6" ht="14.25">
      <c r="C1217" s="143"/>
      <c r="D1217" s="143"/>
      <c r="E1217" s="143"/>
      <c r="F1217" s="143"/>
    </row>
    <row r="1218" spans="3:6" ht="14.25">
      <c r="C1218" s="143"/>
      <c r="D1218" s="143"/>
      <c r="E1218" s="143"/>
      <c r="F1218" s="143"/>
    </row>
    <row r="1219" spans="3:6" ht="14.25">
      <c r="C1219" s="143"/>
      <c r="D1219" s="143"/>
      <c r="E1219" s="143"/>
      <c r="F1219" s="143"/>
    </row>
    <row r="1220" spans="3:6" ht="14.25">
      <c r="C1220" s="143"/>
      <c r="D1220" s="143"/>
      <c r="E1220" s="143"/>
      <c r="F1220" s="143"/>
    </row>
    <row r="1221" spans="3:6" ht="14.25">
      <c r="C1221" s="143"/>
      <c r="D1221" s="143"/>
      <c r="E1221" s="143"/>
      <c r="F1221" s="143"/>
    </row>
    <row r="1222" spans="3:6" ht="14.25">
      <c r="C1222" s="143"/>
      <c r="D1222" s="143"/>
      <c r="E1222" s="143"/>
      <c r="F1222" s="143"/>
    </row>
    <row r="1223" spans="3:6" ht="14.25">
      <c r="C1223" s="143"/>
      <c r="D1223" s="143"/>
      <c r="E1223" s="143"/>
      <c r="F1223" s="143"/>
    </row>
    <row r="1224" spans="3:6" ht="14.25">
      <c r="C1224" s="143"/>
      <c r="D1224" s="143"/>
      <c r="E1224" s="143"/>
      <c r="F1224" s="143"/>
    </row>
    <row r="1225" spans="3:6" ht="14.25">
      <c r="C1225" s="143"/>
      <c r="D1225" s="143"/>
      <c r="E1225" s="143"/>
      <c r="F1225" s="143"/>
    </row>
    <row r="1226" spans="3:6" ht="14.25">
      <c r="C1226" s="143"/>
      <c r="D1226" s="143"/>
      <c r="E1226" s="143"/>
      <c r="F1226" s="143"/>
    </row>
    <row r="1227" spans="3:6" ht="14.25">
      <c r="C1227" s="143"/>
      <c r="D1227" s="143"/>
      <c r="E1227" s="143"/>
      <c r="F1227" s="143"/>
    </row>
    <row r="1228" spans="3:6" ht="14.25">
      <c r="C1228" s="143"/>
      <c r="D1228" s="143"/>
      <c r="E1228" s="143"/>
      <c r="F1228" s="143"/>
    </row>
    <row r="1229" spans="3:6" ht="14.25">
      <c r="C1229" s="143"/>
      <c r="D1229" s="143"/>
      <c r="E1229" s="143"/>
      <c r="F1229" s="143"/>
    </row>
    <row r="1230" spans="3:6" ht="14.25">
      <c r="C1230" s="143"/>
      <c r="D1230" s="143"/>
      <c r="E1230" s="143"/>
      <c r="F1230" s="143"/>
    </row>
    <row r="1231" spans="3:6" ht="14.25">
      <c r="C1231" s="143"/>
      <c r="D1231" s="143"/>
      <c r="E1231" s="143"/>
      <c r="F1231" s="143"/>
    </row>
    <row r="1232" spans="3:6" ht="14.25">
      <c r="C1232" s="143"/>
      <c r="D1232" s="143"/>
      <c r="E1232" s="143"/>
      <c r="F1232" s="143"/>
    </row>
    <row r="1233" spans="3:6" ht="14.25">
      <c r="C1233" s="143"/>
      <c r="D1233" s="143"/>
      <c r="E1233" s="143"/>
      <c r="F1233" s="143"/>
    </row>
    <row r="1234" spans="3:6" ht="14.25">
      <c r="C1234" s="143"/>
      <c r="D1234" s="143"/>
      <c r="E1234" s="143"/>
      <c r="F1234" s="143"/>
    </row>
    <row r="1235" spans="3:6" ht="14.25">
      <c r="C1235" s="143"/>
      <c r="D1235" s="143"/>
      <c r="E1235" s="143"/>
      <c r="F1235" s="143"/>
    </row>
    <row r="1236" spans="3:6" ht="14.25">
      <c r="C1236" s="143"/>
      <c r="D1236" s="143"/>
      <c r="E1236" s="143"/>
      <c r="F1236" s="143"/>
    </row>
    <row r="1237" spans="3:6" ht="14.25">
      <c r="C1237" s="143"/>
      <c r="D1237" s="143"/>
      <c r="E1237" s="143"/>
      <c r="F1237" s="143"/>
    </row>
    <row r="1238" spans="3:6" ht="14.25">
      <c r="C1238" s="143"/>
      <c r="D1238" s="143"/>
      <c r="E1238" s="143"/>
      <c r="F1238" s="143"/>
    </row>
    <row r="1239" spans="3:6" ht="14.25">
      <c r="C1239" s="143"/>
      <c r="D1239" s="143"/>
      <c r="E1239" s="143"/>
      <c r="F1239" s="143"/>
    </row>
    <row r="1240" spans="3:6" ht="14.25">
      <c r="C1240" s="143"/>
      <c r="D1240" s="143"/>
      <c r="E1240" s="143"/>
      <c r="F1240" s="143"/>
    </row>
    <row r="1241" spans="3:6" ht="14.25">
      <c r="C1241" s="143"/>
      <c r="D1241" s="143"/>
      <c r="E1241" s="143"/>
      <c r="F1241" s="143"/>
    </row>
    <row r="1242" spans="3:6" ht="14.25">
      <c r="C1242" s="143"/>
      <c r="D1242" s="143"/>
      <c r="E1242" s="143"/>
      <c r="F1242" s="143"/>
    </row>
    <row r="1243" spans="3:6" ht="14.25">
      <c r="C1243" s="143"/>
      <c r="D1243" s="143"/>
      <c r="E1243" s="143"/>
      <c r="F1243" s="143"/>
    </row>
    <row r="1244" spans="3:6" ht="14.25">
      <c r="C1244" s="143"/>
      <c r="D1244" s="143"/>
      <c r="E1244" s="143"/>
      <c r="F1244" s="143"/>
    </row>
    <row r="1245" spans="3:6" ht="14.25">
      <c r="C1245" s="143"/>
      <c r="D1245" s="143"/>
      <c r="E1245" s="143"/>
      <c r="F1245" s="143"/>
    </row>
    <row r="1246" spans="3:6" ht="14.25">
      <c r="C1246" s="143"/>
      <c r="D1246" s="143"/>
      <c r="E1246" s="143"/>
      <c r="F1246" s="143"/>
    </row>
    <row r="1247" spans="3:6" ht="14.25">
      <c r="C1247" s="143"/>
      <c r="D1247" s="143"/>
      <c r="E1247" s="143"/>
      <c r="F1247" s="143"/>
    </row>
    <row r="1248" spans="3:6" ht="14.25">
      <c r="C1248" s="143"/>
      <c r="D1248" s="143"/>
      <c r="E1248" s="143"/>
      <c r="F1248" s="143"/>
    </row>
    <row r="1249" spans="3:6" ht="14.25">
      <c r="C1249" s="143"/>
      <c r="D1249" s="143"/>
      <c r="E1249" s="143"/>
      <c r="F1249" s="143"/>
    </row>
    <row r="1250" spans="3:6" ht="14.25">
      <c r="C1250" s="143"/>
      <c r="D1250" s="143"/>
      <c r="E1250" s="143"/>
      <c r="F1250" s="143"/>
    </row>
    <row r="1251" spans="3:6" ht="14.25">
      <c r="C1251" s="143"/>
      <c r="D1251" s="143"/>
      <c r="E1251" s="143"/>
      <c r="F1251" s="143"/>
    </row>
    <row r="1252" spans="3:6" ht="14.25">
      <c r="C1252" s="143"/>
      <c r="D1252" s="143"/>
      <c r="E1252" s="143"/>
      <c r="F1252" s="143"/>
    </row>
    <row r="1253" spans="3:6" ht="14.25">
      <c r="C1253" s="143"/>
      <c r="D1253" s="143"/>
      <c r="E1253" s="143"/>
      <c r="F1253" s="143"/>
    </row>
    <row r="1254" spans="3:6" ht="14.25">
      <c r="C1254" s="143"/>
      <c r="D1254" s="143"/>
      <c r="E1254" s="143"/>
      <c r="F1254" s="143"/>
    </row>
    <row r="1255" spans="3:6" ht="14.25">
      <c r="C1255" s="143"/>
      <c r="D1255" s="143"/>
      <c r="E1255" s="143"/>
      <c r="F1255" s="143"/>
    </row>
    <row r="1256" spans="3:6" ht="14.25">
      <c r="C1256" s="143"/>
      <c r="D1256" s="143"/>
      <c r="E1256" s="143"/>
      <c r="F1256" s="143"/>
    </row>
    <row r="1257" spans="3:6" ht="14.25">
      <c r="C1257" s="143"/>
      <c r="D1257" s="143"/>
      <c r="E1257" s="143"/>
      <c r="F1257" s="143"/>
    </row>
    <row r="1258" spans="3:6" ht="14.25">
      <c r="C1258" s="143"/>
      <c r="D1258" s="143"/>
      <c r="E1258" s="143"/>
      <c r="F1258" s="143"/>
    </row>
    <row r="1259" spans="3:6" ht="14.25">
      <c r="C1259" s="143"/>
      <c r="D1259" s="143"/>
      <c r="E1259" s="143"/>
      <c r="F1259" s="143"/>
    </row>
    <row r="1260" spans="3:6" ht="14.25">
      <c r="C1260" s="143"/>
      <c r="D1260" s="143"/>
      <c r="E1260" s="143"/>
      <c r="F1260" s="143"/>
    </row>
    <row r="1261" spans="3:6" ht="14.25">
      <c r="C1261" s="143"/>
      <c r="D1261" s="143"/>
      <c r="E1261" s="143"/>
      <c r="F1261" s="143"/>
    </row>
    <row r="1262" spans="3:6" ht="14.25">
      <c r="C1262" s="143"/>
      <c r="D1262" s="143"/>
      <c r="E1262" s="143"/>
      <c r="F1262" s="143"/>
    </row>
    <row r="1263" spans="3:6" ht="14.25">
      <c r="C1263" s="143"/>
      <c r="D1263" s="143"/>
      <c r="E1263" s="143"/>
      <c r="F1263" s="143"/>
    </row>
    <row r="1264" spans="3:6" ht="14.25">
      <c r="C1264" s="143"/>
      <c r="D1264" s="143"/>
      <c r="E1264" s="143"/>
      <c r="F1264" s="143"/>
    </row>
    <row r="1265" spans="3:6" ht="14.25">
      <c r="C1265" s="143"/>
      <c r="D1265" s="143"/>
      <c r="E1265" s="143"/>
      <c r="F1265" s="143"/>
    </row>
    <row r="1266" spans="3:6" ht="14.25">
      <c r="C1266" s="143"/>
      <c r="D1266" s="143"/>
      <c r="E1266" s="143"/>
      <c r="F1266" s="143"/>
    </row>
    <row r="1267" spans="3:6" ht="14.25">
      <c r="C1267" s="143"/>
      <c r="D1267" s="143"/>
      <c r="E1267" s="143"/>
      <c r="F1267" s="143"/>
    </row>
    <row r="1268" spans="3:6" ht="14.25">
      <c r="C1268" s="143"/>
      <c r="D1268" s="143"/>
      <c r="E1268" s="143"/>
      <c r="F1268" s="143"/>
    </row>
    <row r="1269" spans="3:6" ht="14.25">
      <c r="C1269" s="143"/>
      <c r="D1269" s="143"/>
      <c r="E1269" s="143"/>
      <c r="F1269" s="143"/>
    </row>
    <row r="1270" spans="3:6" ht="14.25">
      <c r="C1270" s="143"/>
      <c r="D1270" s="143"/>
      <c r="E1270" s="143"/>
      <c r="F1270" s="143"/>
    </row>
    <row r="1271" spans="3:6" ht="14.25">
      <c r="C1271" s="143"/>
      <c r="D1271" s="143"/>
      <c r="E1271" s="143"/>
      <c r="F1271" s="143"/>
    </row>
    <row r="1272" spans="3:6" ht="14.25">
      <c r="C1272" s="143"/>
      <c r="D1272" s="143"/>
      <c r="E1272" s="143"/>
      <c r="F1272" s="143"/>
    </row>
    <row r="1273" spans="3:6" ht="14.25">
      <c r="C1273" s="143"/>
      <c r="D1273" s="143"/>
      <c r="E1273" s="143"/>
      <c r="F1273" s="143"/>
    </row>
    <row r="1274" spans="3:6" ht="14.25">
      <c r="C1274" s="143"/>
      <c r="D1274" s="143"/>
      <c r="E1274" s="143"/>
      <c r="F1274" s="143"/>
    </row>
    <row r="1275" spans="3:6" ht="14.25">
      <c r="C1275" s="143"/>
      <c r="D1275" s="143"/>
      <c r="E1275" s="143"/>
      <c r="F1275" s="143"/>
    </row>
    <row r="1276" spans="3:6" ht="14.25">
      <c r="C1276" s="143"/>
      <c r="D1276" s="143"/>
      <c r="E1276" s="143"/>
      <c r="F1276" s="143"/>
    </row>
    <row r="1277" spans="3:6" ht="14.25">
      <c r="C1277" s="143"/>
      <c r="D1277" s="143"/>
      <c r="E1277" s="143"/>
      <c r="F1277" s="143"/>
    </row>
    <row r="1278" spans="3:6" ht="14.25">
      <c r="C1278" s="143"/>
      <c r="D1278" s="143"/>
      <c r="E1278" s="143"/>
      <c r="F1278" s="143"/>
    </row>
    <row r="1279" spans="3:6" ht="14.25">
      <c r="C1279" s="143"/>
      <c r="D1279" s="143"/>
      <c r="E1279" s="143"/>
      <c r="F1279" s="143"/>
    </row>
    <row r="1280" spans="3:6" ht="14.25">
      <c r="C1280" s="143"/>
      <c r="D1280" s="143"/>
      <c r="E1280" s="143"/>
      <c r="F1280" s="143"/>
    </row>
    <row r="1281" spans="3:6" ht="14.25">
      <c r="C1281" s="143"/>
      <c r="D1281" s="143"/>
      <c r="E1281" s="143"/>
      <c r="F1281" s="143"/>
    </row>
    <row r="1282" spans="3:6" ht="14.25">
      <c r="C1282" s="143"/>
      <c r="D1282" s="143"/>
      <c r="E1282" s="143"/>
      <c r="F1282" s="143"/>
    </row>
    <row r="1283" spans="3:6" ht="14.25">
      <c r="C1283" s="143"/>
      <c r="D1283" s="143"/>
      <c r="E1283" s="143"/>
      <c r="F1283" s="143"/>
    </row>
    <row r="1284" spans="3:6" ht="14.25">
      <c r="C1284" s="143"/>
      <c r="D1284" s="143"/>
      <c r="E1284" s="143"/>
      <c r="F1284" s="143"/>
    </row>
    <row r="1285" spans="3:6" ht="14.25">
      <c r="C1285" s="143"/>
      <c r="D1285" s="143"/>
      <c r="E1285" s="143"/>
      <c r="F1285" s="143"/>
    </row>
    <row r="1286" spans="3:6" ht="14.25">
      <c r="C1286" s="143"/>
      <c r="D1286" s="143"/>
      <c r="E1286" s="143"/>
      <c r="F1286" s="143"/>
    </row>
    <row r="1287" spans="3:6" ht="14.25">
      <c r="C1287" s="143"/>
      <c r="D1287" s="143"/>
      <c r="E1287" s="143"/>
      <c r="F1287" s="143"/>
    </row>
    <row r="1288" spans="3:6" ht="14.25">
      <c r="C1288" s="143"/>
      <c r="D1288" s="143"/>
      <c r="E1288" s="143"/>
      <c r="F1288" s="143"/>
    </row>
    <row r="1289" spans="3:6" ht="14.25">
      <c r="C1289" s="143"/>
      <c r="D1289" s="143"/>
      <c r="E1289" s="143"/>
      <c r="F1289" s="143"/>
    </row>
    <row r="1290" spans="3:6" ht="14.25">
      <c r="C1290" s="143"/>
      <c r="D1290" s="143"/>
      <c r="E1290" s="143"/>
      <c r="F1290" s="143"/>
    </row>
    <row r="1291" spans="3:6" ht="14.25">
      <c r="C1291" s="143"/>
      <c r="D1291" s="143"/>
      <c r="E1291" s="143"/>
      <c r="F1291" s="143"/>
    </row>
    <row r="1292" spans="3:6" ht="14.25">
      <c r="C1292" s="143"/>
      <c r="D1292" s="143"/>
      <c r="E1292" s="143"/>
      <c r="F1292" s="143"/>
    </row>
    <row r="1293" spans="3:6" ht="14.25">
      <c r="C1293" s="143"/>
      <c r="D1293" s="143"/>
      <c r="E1293" s="143"/>
      <c r="F1293" s="143"/>
    </row>
    <row r="1294" spans="3:6" ht="14.25">
      <c r="C1294" s="143"/>
      <c r="D1294" s="143"/>
      <c r="E1294" s="143"/>
      <c r="F1294" s="143"/>
    </row>
    <row r="1295" spans="3:6" ht="14.25">
      <c r="C1295" s="143"/>
      <c r="D1295" s="143"/>
      <c r="E1295" s="143"/>
      <c r="F1295" s="143"/>
    </row>
    <row r="1296" spans="3:6" ht="14.25">
      <c r="C1296" s="143"/>
      <c r="D1296" s="143"/>
      <c r="E1296" s="143"/>
      <c r="F1296" s="143"/>
    </row>
    <row r="1297" spans="3:6" ht="14.25">
      <c r="C1297" s="143"/>
      <c r="D1297" s="143"/>
      <c r="E1297" s="143"/>
      <c r="F1297" s="143"/>
    </row>
    <row r="1298" spans="3:6" ht="14.25">
      <c r="C1298" s="143"/>
      <c r="D1298" s="143"/>
      <c r="E1298" s="143"/>
      <c r="F1298" s="143"/>
    </row>
    <row r="1299" spans="3:6" ht="14.25">
      <c r="C1299" s="143"/>
      <c r="D1299" s="143"/>
      <c r="E1299" s="143"/>
      <c r="F1299" s="143"/>
    </row>
    <row r="1300" spans="3:6" ht="14.25">
      <c r="C1300" s="143"/>
      <c r="D1300" s="143"/>
      <c r="E1300" s="143"/>
      <c r="F1300" s="143"/>
    </row>
    <row r="1301" spans="3:6" ht="14.25">
      <c r="C1301" s="143"/>
      <c r="D1301" s="143"/>
      <c r="E1301" s="143"/>
      <c r="F1301" s="143"/>
    </row>
    <row r="1302" spans="3:6" ht="14.25">
      <c r="C1302" s="143"/>
      <c r="D1302" s="143"/>
      <c r="E1302" s="143"/>
      <c r="F1302" s="143"/>
    </row>
    <row r="1303" spans="3:6" ht="14.25">
      <c r="C1303" s="143"/>
      <c r="D1303" s="143"/>
      <c r="E1303" s="143"/>
      <c r="F1303" s="143"/>
    </row>
    <row r="1304" spans="3:6" ht="14.25">
      <c r="C1304" s="143"/>
      <c r="D1304" s="143"/>
      <c r="E1304" s="143"/>
      <c r="F1304" s="143"/>
    </row>
    <row r="1305" spans="3:6" ht="14.25">
      <c r="C1305" s="143"/>
      <c r="D1305" s="143"/>
      <c r="E1305" s="143"/>
      <c r="F1305" s="143"/>
    </row>
    <row r="1306" spans="3:6" ht="14.25">
      <c r="C1306" s="143"/>
      <c r="D1306" s="143"/>
      <c r="E1306" s="143"/>
      <c r="F1306" s="143"/>
    </row>
    <row r="1307" spans="3:6" ht="14.25">
      <c r="C1307" s="143"/>
      <c r="D1307" s="143"/>
      <c r="E1307" s="143"/>
      <c r="F1307" s="143"/>
    </row>
    <row r="1308" spans="3:6" ht="14.25">
      <c r="C1308" s="143"/>
      <c r="D1308" s="143"/>
      <c r="E1308" s="143"/>
      <c r="F1308" s="143"/>
    </row>
    <row r="1309" spans="3:6" ht="14.25">
      <c r="C1309" s="143"/>
      <c r="D1309" s="143"/>
      <c r="E1309" s="143"/>
      <c r="F1309" s="143"/>
    </row>
    <row r="1310" spans="3:6" ht="14.25">
      <c r="C1310" s="143"/>
      <c r="D1310" s="143"/>
      <c r="E1310" s="143"/>
      <c r="F1310" s="143"/>
    </row>
    <row r="1311" spans="3:6" ht="14.25">
      <c r="C1311" s="143"/>
      <c r="D1311" s="143"/>
      <c r="E1311" s="143"/>
      <c r="F1311" s="143"/>
    </row>
    <row r="1312" spans="3:6" ht="14.25">
      <c r="C1312" s="143"/>
      <c r="D1312" s="143"/>
      <c r="E1312" s="143"/>
      <c r="F1312" s="143"/>
    </row>
    <row r="1313" spans="3:6" ht="14.25">
      <c r="C1313" s="143"/>
      <c r="D1313" s="143"/>
      <c r="E1313" s="143"/>
      <c r="F1313" s="143"/>
    </row>
    <row r="1314" spans="3:6" ht="14.25">
      <c r="C1314" s="143"/>
      <c r="D1314" s="143"/>
      <c r="E1314" s="143"/>
      <c r="F1314" s="143"/>
    </row>
    <row r="1315" spans="3:6" ht="14.25">
      <c r="C1315" s="143"/>
      <c r="D1315" s="143"/>
      <c r="E1315" s="143"/>
      <c r="F1315" s="143"/>
    </row>
    <row r="1316" spans="3:6" ht="14.25">
      <c r="C1316" s="143"/>
      <c r="D1316" s="143"/>
      <c r="E1316" s="143"/>
      <c r="F1316" s="143"/>
    </row>
    <row r="1317" spans="3:6" ht="14.25">
      <c r="C1317" s="143"/>
      <c r="D1317" s="143"/>
      <c r="E1317" s="143"/>
      <c r="F1317" s="143"/>
    </row>
    <row r="1318" spans="3:6" ht="14.25">
      <c r="C1318" s="143"/>
      <c r="D1318" s="143"/>
      <c r="E1318" s="143"/>
      <c r="F1318" s="143"/>
    </row>
    <row r="1319" spans="3:6" ht="14.25">
      <c r="C1319" s="143"/>
      <c r="D1319" s="143"/>
      <c r="E1319" s="143"/>
      <c r="F1319" s="143"/>
    </row>
    <row r="1320" spans="3:6" ht="14.25">
      <c r="C1320" s="143"/>
      <c r="D1320" s="143"/>
      <c r="E1320" s="143"/>
      <c r="F1320" s="143"/>
    </row>
    <row r="1321" spans="3:6" ht="14.25">
      <c r="C1321" s="143"/>
      <c r="D1321" s="143"/>
      <c r="E1321" s="143"/>
      <c r="F1321" s="143"/>
    </row>
    <row r="1322" spans="3:6" ht="14.25">
      <c r="C1322" s="143"/>
      <c r="D1322" s="143"/>
      <c r="E1322" s="143"/>
      <c r="F1322" s="143"/>
    </row>
    <row r="1323" spans="3:6" ht="14.25">
      <c r="C1323" s="143"/>
      <c r="D1323" s="143"/>
      <c r="E1323" s="143"/>
      <c r="F1323" s="143"/>
    </row>
    <row r="1324" spans="3:6" ht="14.25">
      <c r="C1324" s="143"/>
      <c r="D1324" s="143"/>
      <c r="E1324" s="143"/>
      <c r="F1324" s="143"/>
    </row>
    <row r="1325" spans="3:6" ht="14.25">
      <c r="C1325" s="143"/>
      <c r="D1325" s="143"/>
      <c r="E1325" s="143"/>
      <c r="F1325" s="143"/>
    </row>
    <row r="1326" spans="3:6" ht="14.25">
      <c r="C1326" s="143"/>
      <c r="D1326" s="143"/>
      <c r="E1326" s="143"/>
      <c r="F1326" s="143"/>
    </row>
    <row r="1327" spans="3:6" ht="14.25">
      <c r="C1327" s="143"/>
      <c r="D1327" s="143"/>
      <c r="E1327" s="143"/>
      <c r="F1327" s="143"/>
    </row>
    <row r="1328" spans="3:6" ht="14.25">
      <c r="C1328" s="143"/>
      <c r="D1328" s="143"/>
      <c r="E1328" s="143"/>
      <c r="F1328" s="143"/>
    </row>
    <row r="1329" spans="3:6" ht="14.25">
      <c r="C1329" s="143"/>
      <c r="D1329" s="143"/>
      <c r="E1329" s="143"/>
      <c r="F1329" s="143"/>
    </row>
    <row r="1330" spans="3:6" ht="14.25">
      <c r="C1330" s="143"/>
      <c r="D1330" s="143"/>
      <c r="E1330" s="143"/>
      <c r="F1330" s="143"/>
    </row>
    <row r="1331" spans="3:6" ht="14.25">
      <c r="C1331" s="143"/>
      <c r="D1331" s="143"/>
      <c r="E1331" s="143"/>
      <c r="F1331" s="143"/>
    </row>
    <row r="1332" spans="3:6" ht="14.25">
      <c r="C1332" s="143"/>
      <c r="D1332" s="143"/>
      <c r="E1332" s="143"/>
      <c r="F1332" s="143"/>
    </row>
    <row r="1333" spans="3:6" ht="14.25">
      <c r="C1333" s="143"/>
      <c r="D1333" s="143"/>
      <c r="E1333" s="143"/>
      <c r="F1333" s="143"/>
    </row>
    <row r="1334" spans="3:6" ht="14.25">
      <c r="C1334" s="143"/>
      <c r="D1334" s="143"/>
      <c r="E1334" s="143"/>
      <c r="F1334" s="143"/>
    </row>
    <row r="1335" spans="3:6" ht="14.25">
      <c r="C1335" s="143"/>
      <c r="D1335" s="143"/>
      <c r="E1335" s="143"/>
      <c r="F1335" s="143"/>
    </row>
    <row r="1336" spans="3:6" ht="14.25">
      <c r="C1336" s="143"/>
      <c r="D1336" s="143"/>
      <c r="E1336" s="143"/>
      <c r="F1336" s="143"/>
    </row>
    <row r="1337" spans="3:6" ht="14.25">
      <c r="C1337" s="143"/>
      <c r="D1337" s="143"/>
      <c r="E1337" s="143"/>
      <c r="F1337" s="143"/>
    </row>
    <row r="1338" spans="3:6" ht="14.25">
      <c r="C1338" s="143"/>
      <c r="D1338" s="143"/>
      <c r="E1338" s="143"/>
      <c r="F1338" s="143"/>
    </row>
    <row r="1339" spans="3:6" ht="14.25">
      <c r="C1339" s="143"/>
      <c r="D1339" s="143"/>
      <c r="E1339" s="143"/>
      <c r="F1339" s="143"/>
    </row>
    <row r="1340" spans="3:6" ht="14.25">
      <c r="C1340" s="143"/>
      <c r="D1340" s="143"/>
      <c r="E1340" s="143"/>
      <c r="F1340" s="143"/>
    </row>
    <row r="1341" spans="3:6" ht="14.25">
      <c r="C1341" s="143"/>
      <c r="D1341" s="143"/>
      <c r="E1341" s="143"/>
      <c r="F1341" s="143"/>
    </row>
    <row r="1342" spans="3:6" ht="14.25">
      <c r="C1342" s="143"/>
      <c r="D1342" s="143"/>
      <c r="E1342" s="143"/>
      <c r="F1342" s="143"/>
    </row>
    <row r="1343" spans="3:6" ht="14.25">
      <c r="C1343" s="143"/>
      <c r="D1343" s="143"/>
      <c r="E1343" s="143"/>
      <c r="F1343" s="143"/>
    </row>
    <row r="1344" spans="3:6" ht="14.25">
      <c r="C1344" s="143"/>
      <c r="D1344" s="143"/>
      <c r="E1344" s="143"/>
      <c r="F1344" s="143"/>
    </row>
    <row r="1345" spans="3:6" ht="14.25">
      <c r="C1345" s="143"/>
      <c r="D1345" s="143"/>
      <c r="E1345" s="143"/>
      <c r="F1345" s="143"/>
    </row>
    <row r="1346" spans="3:6" ht="14.25">
      <c r="C1346" s="143"/>
      <c r="D1346" s="143"/>
      <c r="E1346" s="143"/>
      <c r="F1346" s="143"/>
    </row>
    <row r="1347" spans="3:6" ht="14.25">
      <c r="C1347" s="143"/>
      <c r="D1347" s="143"/>
      <c r="E1347" s="143"/>
      <c r="F1347" s="143"/>
    </row>
    <row r="1348" spans="3:6" ht="14.25">
      <c r="C1348" s="143"/>
      <c r="D1348" s="143"/>
      <c r="E1348" s="143"/>
      <c r="F1348" s="143"/>
    </row>
    <row r="1349" spans="3:6" ht="14.25">
      <c r="C1349" s="143"/>
      <c r="D1349" s="143"/>
      <c r="E1349" s="143"/>
      <c r="F1349" s="143"/>
    </row>
    <row r="1350" spans="3:6" ht="14.25">
      <c r="C1350" s="143"/>
      <c r="D1350" s="143"/>
      <c r="E1350" s="143"/>
      <c r="F1350" s="143"/>
    </row>
    <row r="1351" spans="3:6" ht="14.25">
      <c r="C1351" s="143"/>
      <c r="D1351" s="143"/>
      <c r="E1351" s="143"/>
      <c r="F1351" s="143"/>
    </row>
    <row r="1352" spans="3:6" ht="14.25">
      <c r="C1352" s="143"/>
      <c r="D1352" s="143"/>
      <c r="E1352" s="143"/>
      <c r="F1352" s="143"/>
    </row>
    <row r="1353" spans="3:6" ht="14.25">
      <c r="C1353" s="143"/>
      <c r="D1353" s="143"/>
      <c r="E1353" s="143"/>
      <c r="F1353" s="143"/>
    </row>
    <row r="1354" spans="3:6" ht="14.25">
      <c r="C1354" s="143"/>
      <c r="D1354" s="143"/>
      <c r="E1354" s="143"/>
      <c r="F1354" s="143"/>
    </row>
    <row r="1355" spans="3:6" ht="14.25">
      <c r="C1355" s="143"/>
      <c r="D1355" s="143"/>
      <c r="E1355" s="143"/>
      <c r="F1355" s="143"/>
    </row>
    <row r="1356" spans="3:6" ht="14.25">
      <c r="C1356" s="143"/>
      <c r="D1356" s="143"/>
      <c r="E1356" s="143"/>
      <c r="F1356" s="143"/>
    </row>
    <row r="1357" spans="3:6" ht="14.25">
      <c r="C1357" s="143"/>
      <c r="D1357" s="143"/>
      <c r="E1357" s="143"/>
      <c r="F1357" s="143"/>
    </row>
    <row r="1358" spans="3:6" ht="14.25">
      <c r="C1358" s="143"/>
      <c r="D1358" s="143"/>
      <c r="E1358" s="143"/>
      <c r="F1358" s="143"/>
    </row>
    <row r="1359" spans="3:6" ht="14.25">
      <c r="C1359" s="143"/>
      <c r="D1359" s="143"/>
      <c r="E1359" s="143"/>
      <c r="F1359" s="143"/>
    </row>
    <row r="1360" spans="3:6" ht="14.25">
      <c r="C1360" s="143"/>
      <c r="D1360" s="143"/>
      <c r="E1360" s="143"/>
      <c r="F1360" s="143"/>
    </row>
    <row r="1361" spans="3:6" ht="14.25">
      <c r="C1361" s="143"/>
      <c r="D1361" s="143"/>
      <c r="E1361" s="143"/>
      <c r="F1361" s="143"/>
    </row>
    <row r="1362" spans="3:6" ht="14.25">
      <c r="C1362" s="143"/>
      <c r="D1362" s="143"/>
      <c r="E1362" s="143"/>
      <c r="F1362" s="143"/>
    </row>
    <row r="1363" spans="3:6" ht="14.25">
      <c r="C1363" s="143"/>
      <c r="D1363" s="143"/>
      <c r="E1363" s="143"/>
      <c r="F1363" s="143"/>
    </row>
    <row r="1364" spans="3:6" ht="14.25">
      <c r="C1364" s="143"/>
      <c r="D1364" s="143"/>
      <c r="E1364" s="143"/>
      <c r="F1364" s="143"/>
    </row>
    <row r="1365" spans="3:6" ht="14.25">
      <c r="C1365" s="143"/>
      <c r="D1365" s="143"/>
      <c r="E1365" s="143"/>
      <c r="F1365" s="143"/>
    </row>
    <row r="1366" spans="3:6" ht="14.25">
      <c r="C1366" s="143"/>
      <c r="D1366" s="143"/>
      <c r="E1366" s="143"/>
      <c r="F1366" s="143"/>
    </row>
    <row r="1367" spans="3:6" ht="14.25">
      <c r="C1367" s="143"/>
      <c r="D1367" s="143"/>
      <c r="E1367" s="143"/>
      <c r="F1367" s="143"/>
    </row>
    <row r="1368" spans="3:6" ht="14.25">
      <c r="C1368" s="143"/>
      <c r="D1368" s="143"/>
      <c r="E1368" s="143"/>
      <c r="F1368" s="143"/>
    </row>
    <row r="1369" spans="3:6" ht="14.25">
      <c r="C1369" s="143"/>
      <c r="D1369" s="143"/>
      <c r="E1369" s="143"/>
      <c r="F1369" s="143"/>
    </row>
    <row r="1370" spans="3:6" ht="14.25">
      <c r="C1370" s="143"/>
      <c r="D1370" s="143"/>
      <c r="E1370" s="143"/>
      <c r="F1370" s="143"/>
    </row>
    <row r="1371" spans="3:6" ht="14.25">
      <c r="C1371" s="143"/>
      <c r="D1371" s="143"/>
      <c r="E1371" s="143"/>
      <c r="F1371" s="143"/>
    </row>
    <row r="1372" spans="3:6" ht="14.25">
      <c r="C1372" s="143"/>
      <c r="D1372" s="143"/>
      <c r="E1372" s="143"/>
      <c r="F1372" s="143"/>
    </row>
    <row r="1373" spans="3:6" ht="14.25">
      <c r="C1373" s="143"/>
      <c r="D1373" s="143"/>
      <c r="E1373" s="143"/>
      <c r="F1373" s="143"/>
    </row>
    <row r="1374" spans="3:6" ht="14.25">
      <c r="C1374" s="143"/>
      <c r="D1374" s="143"/>
      <c r="E1374" s="143"/>
      <c r="F1374" s="143"/>
    </row>
    <row r="1375" spans="3:6" ht="14.25">
      <c r="C1375" s="143"/>
      <c r="D1375" s="143"/>
      <c r="E1375" s="143"/>
      <c r="F1375" s="143"/>
    </row>
    <row r="1376" spans="3:6" ht="14.25">
      <c r="C1376" s="143"/>
      <c r="D1376" s="143"/>
      <c r="E1376" s="143"/>
      <c r="F1376" s="143"/>
    </row>
    <row r="1377" spans="3:6" ht="14.25">
      <c r="C1377" s="143"/>
      <c r="D1377" s="143"/>
      <c r="E1377" s="143"/>
      <c r="F1377" s="143"/>
    </row>
    <row r="1378" spans="3:6" ht="14.25">
      <c r="C1378" s="143"/>
      <c r="D1378" s="143"/>
      <c r="E1378" s="143"/>
      <c r="F1378" s="143"/>
    </row>
    <row r="1379" spans="3:6" ht="14.25">
      <c r="C1379" s="143"/>
      <c r="D1379" s="143"/>
      <c r="E1379" s="143"/>
      <c r="F1379" s="143"/>
    </row>
    <row r="1380" spans="3:6" ht="14.25">
      <c r="C1380" s="143"/>
      <c r="D1380" s="143"/>
      <c r="E1380" s="143"/>
      <c r="F1380" s="143"/>
    </row>
    <row r="1381" spans="3:6" ht="14.25">
      <c r="C1381" s="143"/>
      <c r="D1381" s="143"/>
      <c r="E1381" s="143"/>
      <c r="F1381" s="143"/>
    </row>
    <row r="1382" spans="3:6" ht="14.25">
      <c r="C1382" s="143"/>
      <c r="D1382" s="143"/>
      <c r="E1382" s="143"/>
      <c r="F1382" s="143"/>
    </row>
    <row r="1383" spans="3:6" ht="14.25">
      <c r="C1383" s="143"/>
      <c r="D1383" s="143"/>
      <c r="E1383" s="143"/>
      <c r="F1383" s="143"/>
    </row>
    <row r="1384" spans="3:6" ht="14.25">
      <c r="C1384" s="143"/>
      <c r="D1384" s="143"/>
      <c r="E1384" s="143"/>
      <c r="F1384" s="143"/>
    </row>
    <row r="1385" spans="3:6" ht="14.25">
      <c r="C1385" s="143"/>
      <c r="D1385" s="143"/>
      <c r="E1385" s="143"/>
      <c r="F1385" s="143"/>
    </row>
    <row r="1386" spans="3:6" ht="14.25">
      <c r="C1386" s="143"/>
      <c r="D1386" s="143"/>
      <c r="E1386" s="143"/>
      <c r="F1386" s="143"/>
    </row>
    <row r="1387" spans="3:6" ht="14.25">
      <c r="C1387" s="143"/>
      <c r="D1387" s="143"/>
      <c r="E1387" s="143"/>
      <c r="F1387" s="143"/>
    </row>
    <row r="1388" spans="3:6" ht="14.25">
      <c r="C1388" s="143"/>
      <c r="D1388" s="143"/>
      <c r="E1388" s="143"/>
      <c r="F1388" s="143"/>
    </row>
    <row r="1389" spans="3:6" ht="14.25">
      <c r="C1389" s="143"/>
      <c r="D1389" s="143"/>
      <c r="E1389" s="143"/>
      <c r="F1389" s="143"/>
    </row>
    <row r="1390" spans="3:6" ht="14.25">
      <c r="C1390" s="143"/>
      <c r="D1390" s="143"/>
      <c r="E1390" s="143"/>
      <c r="F1390" s="143"/>
    </row>
    <row r="1391" spans="3:6" ht="14.25">
      <c r="C1391" s="143"/>
      <c r="D1391" s="143"/>
      <c r="E1391" s="143"/>
      <c r="F1391" s="143"/>
    </row>
    <row r="1392" spans="3:6" ht="14.25">
      <c r="C1392" s="143"/>
      <c r="D1392" s="143"/>
      <c r="E1392" s="143"/>
      <c r="F1392" s="143"/>
    </row>
    <row r="1393" spans="3:6" ht="14.25">
      <c r="C1393" s="143"/>
      <c r="D1393" s="143"/>
      <c r="E1393" s="143"/>
      <c r="F1393" s="143"/>
    </row>
    <row r="1394" spans="3:6" ht="14.25">
      <c r="C1394" s="143"/>
      <c r="D1394" s="143"/>
      <c r="E1394" s="143"/>
      <c r="F1394" s="143"/>
    </row>
    <row r="1395" spans="3:6" ht="14.25">
      <c r="C1395" s="143"/>
      <c r="D1395" s="143"/>
      <c r="E1395" s="143"/>
      <c r="F1395" s="143"/>
    </row>
    <row r="1396" spans="3:6" ht="14.25">
      <c r="C1396" s="143"/>
      <c r="D1396" s="143"/>
      <c r="E1396" s="143"/>
      <c r="F1396" s="143"/>
    </row>
    <row r="1397" spans="3:6" ht="14.25">
      <c r="C1397" s="143"/>
      <c r="D1397" s="143"/>
      <c r="E1397" s="143"/>
      <c r="F1397" s="143"/>
    </row>
    <row r="1398" spans="3:6" ht="14.25">
      <c r="C1398" s="143"/>
      <c r="D1398" s="143"/>
      <c r="E1398" s="143"/>
      <c r="F1398" s="143"/>
    </row>
    <row r="1399" spans="3:6" ht="14.25">
      <c r="C1399" s="143"/>
      <c r="D1399" s="143"/>
      <c r="E1399" s="143"/>
      <c r="F1399" s="143"/>
    </row>
    <row r="1400" spans="3:6" ht="14.25">
      <c r="C1400" s="143"/>
      <c r="D1400" s="143"/>
      <c r="E1400" s="143"/>
      <c r="F1400" s="143"/>
    </row>
    <row r="1401" spans="3:6" ht="14.25">
      <c r="C1401" s="143"/>
      <c r="D1401" s="143"/>
      <c r="E1401" s="143"/>
      <c r="F1401" s="143"/>
    </row>
    <row r="1402" spans="3:6" ht="14.25">
      <c r="C1402" s="143"/>
      <c r="D1402" s="143"/>
      <c r="E1402" s="143"/>
      <c r="F1402" s="143"/>
    </row>
    <row r="1403" spans="3:6" ht="14.25">
      <c r="C1403" s="143"/>
      <c r="D1403" s="143"/>
      <c r="E1403" s="143"/>
      <c r="F1403" s="143"/>
    </row>
    <row r="1404" spans="3:6" ht="14.25">
      <c r="C1404" s="143"/>
      <c r="D1404" s="143"/>
      <c r="E1404" s="143"/>
      <c r="F1404" s="143"/>
    </row>
    <row r="1405" spans="3:6" ht="14.25">
      <c r="C1405" s="143"/>
      <c r="D1405" s="143"/>
      <c r="E1405" s="143"/>
      <c r="F1405" s="143"/>
    </row>
    <row r="1406" spans="3:6" ht="14.25">
      <c r="C1406" s="143"/>
      <c r="D1406" s="143"/>
      <c r="E1406" s="143"/>
      <c r="F1406" s="143"/>
    </row>
    <row r="1407" spans="3:6" ht="14.25">
      <c r="C1407" s="143"/>
      <c r="D1407" s="143"/>
      <c r="E1407" s="143"/>
      <c r="F1407" s="143"/>
    </row>
    <row r="1408" spans="3:6" ht="14.25">
      <c r="C1408" s="143"/>
      <c r="D1408" s="143"/>
      <c r="E1408" s="143"/>
      <c r="F1408" s="143"/>
    </row>
    <row r="1409" spans="3:6" ht="14.25">
      <c r="C1409" s="143"/>
      <c r="D1409" s="143"/>
      <c r="E1409" s="143"/>
      <c r="F1409" s="143"/>
    </row>
    <row r="1410" spans="3:6" ht="14.25">
      <c r="C1410" s="143"/>
      <c r="D1410" s="143"/>
      <c r="E1410" s="143"/>
      <c r="F1410" s="143"/>
    </row>
    <row r="1411" spans="3:6" ht="14.25">
      <c r="C1411" s="143"/>
      <c r="D1411" s="143"/>
      <c r="E1411" s="143"/>
      <c r="F1411" s="143"/>
    </row>
    <row r="1412" spans="3:6" ht="14.25">
      <c r="C1412" s="143"/>
      <c r="D1412" s="143"/>
      <c r="E1412" s="143"/>
      <c r="F1412" s="143"/>
    </row>
    <row r="1413" spans="3:6" ht="14.25">
      <c r="C1413" s="143"/>
      <c r="D1413" s="143"/>
      <c r="E1413" s="143"/>
      <c r="F1413" s="143"/>
    </row>
    <row r="1414" spans="3:6" ht="14.25">
      <c r="C1414" s="143"/>
      <c r="D1414" s="143"/>
      <c r="E1414" s="143"/>
      <c r="F1414" s="143"/>
    </row>
    <row r="1415" spans="3:6" ht="14.25">
      <c r="C1415" s="143"/>
      <c r="D1415" s="143"/>
      <c r="E1415" s="143"/>
      <c r="F1415" s="143"/>
    </row>
    <row r="1416" spans="3:6" ht="14.25">
      <c r="C1416" s="143"/>
      <c r="D1416" s="143"/>
      <c r="E1416" s="143"/>
      <c r="F1416" s="143"/>
    </row>
    <row r="1417" spans="3:6" ht="14.25">
      <c r="C1417" s="143"/>
      <c r="D1417" s="143"/>
      <c r="E1417" s="143"/>
      <c r="F1417" s="143"/>
    </row>
    <row r="1418" spans="3:6" ht="14.25">
      <c r="C1418" s="143"/>
      <c r="D1418" s="143"/>
      <c r="E1418" s="143"/>
      <c r="F1418" s="143"/>
    </row>
    <row r="1419" spans="3:6" ht="14.25">
      <c r="C1419" s="143"/>
      <c r="D1419" s="143"/>
      <c r="E1419" s="143"/>
      <c r="F1419" s="143"/>
    </row>
    <row r="1420" spans="3:6" ht="14.25">
      <c r="C1420" s="143"/>
      <c r="D1420" s="143"/>
      <c r="E1420" s="143"/>
      <c r="F1420" s="143"/>
    </row>
    <row r="1421" spans="3:6" ht="14.25">
      <c r="C1421" s="143"/>
      <c r="D1421" s="143"/>
      <c r="E1421" s="143"/>
      <c r="F1421" s="143"/>
    </row>
    <row r="1422" spans="3:6" ht="14.25">
      <c r="C1422" s="143"/>
      <c r="D1422" s="143"/>
      <c r="E1422" s="143"/>
      <c r="F1422" s="143"/>
    </row>
  </sheetData>
  <sheetProtection/>
  <mergeCells count="7">
    <mergeCell ref="J11:M11"/>
    <mergeCell ref="N11:T11"/>
    <mergeCell ref="AL11:AN11"/>
    <mergeCell ref="AI11:AK11"/>
    <mergeCell ref="AF11:AG11"/>
    <mergeCell ref="W11:AA11"/>
    <mergeCell ref="AB11:AE11"/>
  </mergeCells>
  <printOptions/>
  <pageMargins left="0.7086614173228347" right="0.7086614173228347" top="0" bottom="0.7480314960629921" header="0.31496062992125984" footer="0.31496062992125984"/>
  <pageSetup horizontalDpi="600" verticalDpi="600" orientation="landscape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V1208"/>
  <sheetViews>
    <sheetView zoomScalePageLayoutView="0" workbookViewId="0" topLeftCell="A1">
      <pane ySplit="13" topLeftCell="BM52" activePane="bottomLeft" state="frozen"/>
      <selection pane="topLeft" activeCell="A1" sqref="A1"/>
      <selection pane="bottomLeft" activeCell="F70" sqref="F70"/>
    </sheetView>
  </sheetViews>
  <sheetFormatPr defaultColWidth="8.796875" defaultRowHeight="14.25"/>
  <cols>
    <col min="1" max="1" width="9" style="63" customWidth="1"/>
    <col min="2" max="2" width="17.5" style="63" customWidth="1"/>
    <col min="3" max="3" width="9" style="63" customWidth="1"/>
    <col min="4" max="4" width="12.19921875" style="201" customWidth="1"/>
    <col min="5" max="5" width="10.8984375" style="63" customWidth="1"/>
    <col min="6" max="6" width="19.8984375" style="63" customWidth="1"/>
    <col min="7" max="7" width="15.8984375" style="63" customWidth="1"/>
    <col min="8" max="8" width="15.3984375" style="63" hidden="1" customWidth="1"/>
    <col min="9" max="9" width="9" style="63" customWidth="1"/>
    <col min="10" max="10" width="12.69921875" style="63" customWidth="1"/>
    <col min="11" max="11" width="11.3984375" style="63" customWidth="1"/>
    <col min="12" max="22" width="9" style="63" customWidth="1"/>
    <col min="23" max="23" width="12.5" style="63" customWidth="1"/>
    <col min="24" max="34" width="9" style="63" customWidth="1"/>
    <col min="35" max="35" width="10.3984375" style="63" customWidth="1"/>
    <col min="36" max="36" width="9" style="63" customWidth="1"/>
    <col min="37" max="37" width="13" style="63" customWidth="1"/>
    <col min="38" max="40" width="9" style="63" customWidth="1"/>
  </cols>
  <sheetData>
    <row r="1" spans="34:40" ht="14.25" hidden="1">
      <c r="AH1" s="66"/>
      <c r="AI1" s="66"/>
      <c r="AJ1" s="66"/>
      <c r="AK1" s="66"/>
      <c r="AL1" s="66"/>
      <c r="AM1" s="66"/>
      <c r="AN1" s="66"/>
    </row>
    <row r="2" spans="34:40" ht="14.25" hidden="1">
      <c r="AH2" s="66"/>
      <c r="AI2" s="66"/>
      <c r="AJ2" s="66"/>
      <c r="AK2" s="66"/>
      <c r="AL2" s="66"/>
      <c r="AM2" s="66"/>
      <c r="AN2" s="66"/>
    </row>
    <row r="3" spans="34:40" ht="14.25" hidden="1">
      <c r="AH3" s="66"/>
      <c r="AI3" s="66"/>
      <c r="AJ3" s="66"/>
      <c r="AK3" s="66"/>
      <c r="AL3" s="66"/>
      <c r="AM3" s="66"/>
      <c r="AN3" s="66"/>
    </row>
    <row r="4" spans="10:40" ht="18" hidden="1">
      <c r="J4" s="67" t="s">
        <v>20</v>
      </c>
      <c r="K4" s="68"/>
      <c r="L4" s="68"/>
      <c r="M4" s="68"/>
      <c r="N4" s="68"/>
      <c r="O4" s="68"/>
      <c r="P4" s="68"/>
      <c r="Q4" s="68"/>
      <c r="R4" s="68"/>
      <c r="S4" s="68"/>
      <c r="AH4" s="66"/>
      <c r="AI4" s="66"/>
      <c r="AJ4" s="66"/>
      <c r="AK4" s="66"/>
      <c r="AL4" s="66"/>
      <c r="AM4" s="66"/>
      <c r="AN4" s="66"/>
    </row>
    <row r="5" spans="10:40" ht="18" hidden="1">
      <c r="J5" s="69" t="s">
        <v>8</v>
      </c>
      <c r="AH5" s="66"/>
      <c r="AI5" s="66"/>
      <c r="AJ5" s="66"/>
      <c r="AK5" s="66"/>
      <c r="AL5" s="66"/>
      <c r="AM5" s="66"/>
      <c r="AN5" s="66"/>
    </row>
    <row r="6" spans="10:40" ht="18" hidden="1">
      <c r="J6" s="70" t="s">
        <v>19</v>
      </c>
      <c r="K6" s="71"/>
      <c r="L6" s="71"/>
      <c r="M6" s="71"/>
      <c r="N6" s="71"/>
      <c r="O6" s="71"/>
      <c r="P6" s="71"/>
      <c r="Q6" s="71"/>
      <c r="R6" s="71"/>
      <c r="S6" s="71"/>
      <c r="T6" s="71"/>
      <c r="AH6" s="66"/>
      <c r="AI6" s="66"/>
      <c r="AJ6" s="66"/>
      <c r="AK6" s="66"/>
      <c r="AL6" s="66"/>
      <c r="AM6" s="66"/>
      <c r="AN6" s="66"/>
    </row>
    <row r="7" spans="34:40" ht="14.25" hidden="1">
      <c r="AH7" s="66"/>
      <c r="AI7" s="66"/>
      <c r="AJ7" s="66"/>
      <c r="AK7" s="66"/>
      <c r="AL7" s="66"/>
      <c r="AM7" s="66"/>
      <c r="AN7" s="66"/>
    </row>
    <row r="8" spans="13:40" ht="14.25" hidden="1">
      <c r="M8" s="71"/>
      <c r="N8" s="71"/>
      <c r="O8" s="71"/>
      <c r="P8" s="71"/>
      <c r="Q8" s="71"/>
      <c r="R8" s="71"/>
      <c r="S8" s="71"/>
      <c r="T8" s="71"/>
      <c r="U8" s="71"/>
      <c r="V8" s="71"/>
      <c r="AH8" s="66"/>
      <c r="AI8" s="66"/>
      <c r="AJ8" s="66"/>
      <c r="AK8" s="66"/>
      <c r="AL8" s="66"/>
      <c r="AM8" s="66"/>
      <c r="AN8" s="66"/>
    </row>
    <row r="9" spans="34:40" ht="14.25" hidden="1">
      <c r="AH9" s="66"/>
      <c r="AI9" s="66"/>
      <c r="AJ9" s="66"/>
      <c r="AK9" s="66"/>
      <c r="AL9" s="66"/>
      <c r="AM9" s="66"/>
      <c r="AN9" s="66"/>
    </row>
    <row r="10" spans="34:40" ht="15" hidden="1" thickBot="1">
      <c r="AH10" s="66"/>
      <c r="AI10" s="66"/>
      <c r="AJ10" s="66"/>
      <c r="AK10" s="66"/>
      <c r="AL10" s="66"/>
      <c r="AM10" s="66"/>
      <c r="AN10" s="66"/>
    </row>
    <row r="11" spans="1:40" ht="15" hidden="1" thickTop="1">
      <c r="A11" s="72"/>
      <c r="B11" s="73"/>
      <c r="C11" s="73"/>
      <c r="D11" s="202"/>
      <c r="E11" s="73"/>
      <c r="F11" s="73"/>
      <c r="G11" s="73"/>
      <c r="H11" s="73"/>
      <c r="I11" s="72"/>
      <c r="J11" s="439" t="s">
        <v>0</v>
      </c>
      <c r="K11" s="440"/>
      <c r="L11" s="440"/>
      <c r="M11" s="441"/>
      <c r="N11" s="442" t="s">
        <v>1</v>
      </c>
      <c r="O11" s="443"/>
      <c r="P11" s="443"/>
      <c r="Q11" s="443"/>
      <c r="R11" s="443"/>
      <c r="S11" s="443"/>
      <c r="T11" s="444"/>
      <c r="U11" s="74"/>
      <c r="V11" s="74"/>
      <c r="W11" s="435" t="s">
        <v>36</v>
      </c>
      <c r="X11" s="445"/>
      <c r="Y11" s="445"/>
      <c r="Z11" s="445"/>
      <c r="AA11" s="446"/>
      <c r="AB11" s="435" t="s">
        <v>36</v>
      </c>
      <c r="AC11" s="445"/>
      <c r="AD11" s="445"/>
      <c r="AE11" s="446"/>
      <c r="AF11" s="435" t="s">
        <v>35</v>
      </c>
      <c r="AG11" s="436"/>
      <c r="AH11" s="75"/>
      <c r="AI11" s="437" t="s">
        <v>46</v>
      </c>
      <c r="AJ11" s="438"/>
      <c r="AK11" s="436"/>
      <c r="AL11" s="438" t="s">
        <v>33</v>
      </c>
      <c r="AM11" s="438"/>
      <c r="AN11" s="436"/>
    </row>
    <row r="12" spans="1:40" ht="20.25">
      <c r="A12" s="283" t="s">
        <v>1913</v>
      </c>
      <c r="B12" s="73"/>
      <c r="C12" s="73"/>
      <c r="D12" s="202"/>
      <c r="E12" s="73"/>
      <c r="F12" s="73"/>
      <c r="G12" s="73"/>
      <c r="H12" s="284"/>
      <c r="I12" s="72"/>
      <c r="J12" s="285"/>
      <c r="K12" s="286"/>
      <c r="L12" s="286"/>
      <c r="M12" s="287"/>
      <c r="N12" s="288"/>
      <c r="O12" s="289"/>
      <c r="P12" s="289"/>
      <c r="Q12" s="289"/>
      <c r="R12" s="289"/>
      <c r="S12" s="289"/>
      <c r="T12" s="290"/>
      <c r="U12" s="74"/>
      <c r="V12" s="74"/>
      <c r="W12" s="291"/>
      <c r="X12" s="292"/>
      <c r="Y12" s="292"/>
      <c r="Z12" s="292"/>
      <c r="AA12" s="292"/>
      <c r="AB12" s="291"/>
      <c r="AC12" s="292"/>
      <c r="AD12" s="292"/>
      <c r="AE12" s="293"/>
      <c r="AF12" s="291"/>
      <c r="AG12" s="294"/>
      <c r="AH12" s="75"/>
      <c r="AI12" s="295"/>
      <c r="AJ12" s="296"/>
      <c r="AK12" s="294"/>
      <c r="AL12" s="296"/>
      <c r="AM12" s="296"/>
      <c r="AN12" s="294"/>
    </row>
    <row r="13" spans="1:40" s="143" customFormat="1" ht="128.25" thickBot="1">
      <c r="A13" s="208" t="s">
        <v>5</v>
      </c>
      <c r="B13" s="208" t="s">
        <v>10</v>
      </c>
      <c r="C13" s="208" t="s">
        <v>1931</v>
      </c>
      <c r="D13" s="209" t="s">
        <v>11</v>
      </c>
      <c r="E13" s="208" t="s">
        <v>12</v>
      </c>
      <c r="F13" s="208" t="s">
        <v>1011</v>
      </c>
      <c r="G13" s="210" t="s">
        <v>38</v>
      </c>
      <c r="H13" s="144" t="s">
        <v>1009</v>
      </c>
      <c r="I13" s="210" t="s">
        <v>47</v>
      </c>
      <c r="J13" s="211" t="s">
        <v>13</v>
      </c>
      <c r="K13" s="212" t="s">
        <v>6</v>
      </c>
      <c r="L13" s="212" t="s">
        <v>7</v>
      </c>
      <c r="M13" s="213" t="s">
        <v>9</v>
      </c>
      <c r="N13" s="214" t="s">
        <v>25</v>
      </c>
      <c r="O13" s="215" t="s">
        <v>26</v>
      </c>
      <c r="P13" s="215" t="s">
        <v>27</v>
      </c>
      <c r="Q13" s="215" t="s">
        <v>28</v>
      </c>
      <c r="R13" s="215" t="s">
        <v>29</v>
      </c>
      <c r="S13" s="215" t="s">
        <v>30</v>
      </c>
      <c r="T13" s="216" t="s">
        <v>31</v>
      </c>
      <c r="U13" s="217" t="s">
        <v>39</v>
      </c>
      <c r="V13" s="218" t="s">
        <v>2</v>
      </c>
      <c r="W13" s="219" t="s">
        <v>41</v>
      </c>
      <c r="X13" s="220" t="s">
        <v>42</v>
      </c>
      <c r="Y13" s="220" t="s">
        <v>43</v>
      </c>
      <c r="Z13" s="220" t="s">
        <v>14</v>
      </c>
      <c r="AA13" s="221" t="s">
        <v>15</v>
      </c>
      <c r="AB13" s="219" t="s">
        <v>24</v>
      </c>
      <c r="AC13" s="220" t="s">
        <v>23</v>
      </c>
      <c r="AD13" s="220" t="s">
        <v>22</v>
      </c>
      <c r="AE13" s="222" t="s">
        <v>16</v>
      </c>
      <c r="AF13" s="219" t="s">
        <v>3</v>
      </c>
      <c r="AG13" s="222" t="s">
        <v>4</v>
      </c>
      <c r="AH13" s="218" t="s">
        <v>44</v>
      </c>
      <c r="AI13" s="219" t="s">
        <v>17</v>
      </c>
      <c r="AJ13" s="220" t="s">
        <v>32</v>
      </c>
      <c r="AK13" s="222" t="s">
        <v>18</v>
      </c>
      <c r="AL13" s="220" t="s">
        <v>45</v>
      </c>
      <c r="AM13" s="220" t="s">
        <v>21</v>
      </c>
      <c r="AN13" s="222" t="s">
        <v>34</v>
      </c>
    </row>
    <row r="14" spans="1:40" ht="15" thickTop="1">
      <c r="A14" s="76">
        <v>1</v>
      </c>
      <c r="B14" s="76">
        <v>2</v>
      </c>
      <c r="C14" s="76">
        <v>3</v>
      </c>
      <c r="D14" s="203">
        <v>4</v>
      </c>
      <c r="E14" s="76">
        <v>5</v>
      </c>
      <c r="F14" s="76">
        <v>6</v>
      </c>
      <c r="G14" s="76">
        <v>7</v>
      </c>
      <c r="H14" s="76">
        <f>G14+1</f>
        <v>8</v>
      </c>
      <c r="I14" s="76">
        <f aca="true" t="shared" si="0" ref="I14:AN14">H14+1</f>
        <v>9</v>
      </c>
      <c r="J14" s="76">
        <f t="shared" si="0"/>
        <v>10</v>
      </c>
      <c r="K14" s="76">
        <f t="shared" si="0"/>
        <v>11</v>
      </c>
      <c r="L14" s="76">
        <f t="shared" si="0"/>
        <v>12</v>
      </c>
      <c r="M14" s="76">
        <f t="shared" si="0"/>
        <v>13</v>
      </c>
      <c r="N14" s="76">
        <f t="shared" si="0"/>
        <v>14</v>
      </c>
      <c r="O14" s="76">
        <f t="shared" si="0"/>
        <v>15</v>
      </c>
      <c r="P14" s="76">
        <f t="shared" si="0"/>
        <v>16</v>
      </c>
      <c r="Q14" s="76">
        <f t="shared" si="0"/>
        <v>17</v>
      </c>
      <c r="R14" s="76">
        <f t="shared" si="0"/>
        <v>18</v>
      </c>
      <c r="S14" s="76">
        <f t="shared" si="0"/>
        <v>19</v>
      </c>
      <c r="T14" s="76">
        <f t="shared" si="0"/>
        <v>20</v>
      </c>
      <c r="U14" s="76">
        <f t="shared" si="0"/>
        <v>21</v>
      </c>
      <c r="V14" s="76">
        <f t="shared" si="0"/>
        <v>22</v>
      </c>
      <c r="W14" s="76">
        <f t="shared" si="0"/>
        <v>23</v>
      </c>
      <c r="X14" s="76">
        <f t="shared" si="0"/>
        <v>24</v>
      </c>
      <c r="Y14" s="76">
        <f t="shared" si="0"/>
        <v>25</v>
      </c>
      <c r="Z14" s="76">
        <f t="shared" si="0"/>
        <v>26</v>
      </c>
      <c r="AA14" s="76">
        <f t="shared" si="0"/>
        <v>27</v>
      </c>
      <c r="AB14" s="76">
        <f t="shared" si="0"/>
        <v>28</v>
      </c>
      <c r="AC14" s="76">
        <f t="shared" si="0"/>
        <v>29</v>
      </c>
      <c r="AD14" s="76">
        <f t="shared" si="0"/>
        <v>30</v>
      </c>
      <c r="AE14" s="76">
        <f t="shared" si="0"/>
        <v>31</v>
      </c>
      <c r="AF14" s="76">
        <f t="shared" si="0"/>
        <v>32</v>
      </c>
      <c r="AG14" s="76">
        <f t="shared" si="0"/>
        <v>33</v>
      </c>
      <c r="AH14" s="76">
        <f t="shared" si="0"/>
        <v>34</v>
      </c>
      <c r="AI14" s="76">
        <f t="shared" si="0"/>
        <v>35</v>
      </c>
      <c r="AJ14" s="76">
        <f t="shared" si="0"/>
        <v>36</v>
      </c>
      <c r="AK14" s="76">
        <f t="shared" si="0"/>
        <v>37</v>
      </c>
      <c r="AL14" s="76">
        <f t="shared" si="0"/>
        <v>38</v>
      </c>
      <c r="AM14" s="76">
        <f t="shared" si="0"/>
        <v>39</v>
      </c>
      <c r="AN14" s="76">
        <f t="shared" si="0"/>
        <v>40</v>
      </c>
    </row>
    <row r="15" spans="1:40" ht="16.5">
      <c r="A15" s="60" t="s">
        <v>48</v>
      </c>
      <c r="B15" s="33" t="s">
        <v>1002</v>
      </c>
      <c r="C15" s="77">
        <v>1</v>
      </c>
      <c r="D15" s="227">
        <v>396.81</v>
      </c>
      <c r="E15" s="130">
        <v>500</v>
      </c>
      <c r="F15" s="130">
        <f>D15*E15</f>
        <v>198405</v>
      </c>
      <c r="G15" s="228"/>
      <c r="H15" s="229">
        <f>F15-G15</f>
        <v>198405</v>
      </c>
      <c r="I15" s="204">
        <v>2</v>
      </c>
      <c r="J15" s="65" t="s">
        <v>764</v>
      </c>
      <c r="K15" s="65" t="s">
        <v>765</v>
      </c>
      <c r="L15" s="65" t="s">
        <v>716</v>
      </c>
      <c r="M15" s="65">
        <v>2</v>
      </c>
      <c r="N15" s="65"/>
      <c r="O15" s="65">
        <v>1920</v>
      </c>
      <c r="P15" s="65"/>
      <c r="Q15" s="65"/>
      <c r="R15" s="65"/>
      <c r="S15" s="65"/>
      <c r="T15" s="65"/>
      <c r="U15" s="65" t="s">
        <v>713</v>
      </c>
      <c r="V15" s="65" t="s">
        <v>713</v>
      </c>
      <c r="W15" s="65" t="s">
        <v>767</v>
      </c>
      <c r="X15" s="65" t="s">
        <v>762</v>
      </c>
      <c r="Y15" s="65" t="s">
        <v>713</v>
      </c>
      <c r="Z15" s="65" t="s">
        <v>856</v>
      </c>
      <c r="AA15" s="65" t="s">
        <v>713</v>
      </c>
      <c r="AB15" s="65" t="s">
        <v>713</v>
      </c>
      <c r="AC15" s="65" t="s">
        <v>713</v>
      </c>
      <c r="AD15" s="65" t="s">
        <v>713</v>
      </c>
      <c r="AE15" s="65" t="s">
        <v>713</v>
      </c>
      <c r="AF15" s="78"/>
      <c r="AG15" s="78">
        <v>4</v>
      </c>
      <c r="AH15" s="86"/>
      <c r="AI15" s="86"/>
      <c r="AJ15" s="86"/>
      <c r="AK15" s="171"/>
      <c r="AL15" s="86" t="s">
        <v>784</v>
      </c>
      <c r="AM15" s="86" t="s">
        <v>713</v>
      </c>
      <c r="AN15" s="86" t="s">
        <v>713</v>
      </c>
    </row>
    <row r="16" spans="1:40" ht="16.5">
      <c r="A16" s="60" t="s">
        <v>50</v>
      </c>
      <c r="B16" s="33" t="s">
        <v>1002</v>
      </c>
      <c r="C16" s="59">
        <v>1</v>
      </c>
      <c r="D16" s="227">
        <v>183.35</v>
      </c>
      <c r="E16" s="130">
        <v>500</v>
      </c>
      <c r="F16" s="130">
        <f aca="true" t="shared" si="1" ref="F16:F67">D16*E16</f>
        <v>91675</v>
      </c>
      <c r="G16" s="228"/>
      <c r="H16" s="229">
        <f aca="true" t="shared" si="2" ref="H16:H65">F16-G16</f>
        <v>91675</v>
      </c>
      <c r="I16" s="204">
        <v>1</v>
      </c>
      <c r="J16" s="65" t="s">
        <v>764</v>
      </c>
      <c r="K16" s="65" t="s">
        <v>765</v>
      </c>
      <c r="L16" s="65" t="s">
        <v>716</v>
      </c>
      <c r="M16" s="65">
        <v>2</v>
      </c>
      <c r="N16" s="65"/>
      <c r="O16" s="65">
        <v>1920</v>
      </c>
      <c r="P16" s="65"/>
      <c r="Q16" s="65"/>
      <c r="R16" s="65"/>
      <c r="S16" s="65"/>
      <c r="T16" s="65"/>
      <c r="U16" s="65" t="s">
        <v>713</v>
      </c>
      <c r="V16" s="65" t="s">
        <v>713</v>
      </c>
      <c r="W16" s="65" t="s">
        <v>767</v>
      </c>
      <c r="X16" s="65" t="s">
        <v>762</v>
      </c>
      <c r="Y16" s="65" t="s">
        <v>713</v>
      </c>
      <c r="Z16" s="65" t="s">
        <v>856</v>
      </c>
      <c r="AA16" s="65" t="s">
        <v>713</v>
      </c>
      <c r="AB16" s="65" t="s">
        <v>713</v>
      </c>
      <c r="AC16" s="65" t="s">
        <v>713</v>
      </c>
      <c r="AD16" s="65" t="s">
        <v>713</v>
      </c>
      <c r="AE16" s="65" t="s">
        <v>713</v>
      </c>
      <c r="AF16" s="78"/>
      <c r="AG16" s="78">
        <v>1</v>
      </c>
      <c r="AH16" s="86"/>
      <c r="AI16" s="86"/>
      <c r="AJ16" s="86"/>
      <c r="AK16" s="171"/>
      <c r="AL16" s="86" t="s">
        <v>784</v>
      </c>
      <c r="AM16" s="86" t="s">
        <v>713</v>
      </c>
      <c r="AN16" s="86" t="s">
        <v>713</v>
      </c>
    </row>
    <row r="17" spans="1:40" ht="16.5">
      <c r="A17" s="60" t="s">
        <v>52</v>
      </c>
      <c r="B17" s="33" t="s">
        <v>579</v>
      </c>
      <c r="C17" s="59">
        <v>1</v>
      </c>
      <c r="D17" s="227">
        <v>243.6</v>
      </c>
      <c r="E17" s="130">
        <v>500</v>
      </c>
      <c r="F17" s="130">
        <f t="shared" si="1"/>
        <v>121800</v>
      </c>
      <c r="G17" s="228"/>
      <c r="H17" s="229">
        <f t="shared" si="2"/>
        <v>121800</v>
      </c>
      <c r="I17" s="204">
        <v>1</v>
      </c>
      <c r="J17" s="65" t="s">
        <v>764</v>
      </c>
      <c r="K17" s="65" t="s">
        <v>765</v>
      </c>
      <c r="L17" s="65" t="s">
        <v>716</v>
      </c>
      <c r="M17" s="65">
        <v>2</v>
      </c>
      <c r="N17" s="65"/>
      <c r="O17" s="65">
        <v>1920</v>
      </c>
      <c r="P17" s="65"/>
      <c r="Q17" s="65"/>
      <c r="R17" s="65"/>
      <c r="S17" s="65"/>
      <c r="T17" s="65"/>
      <c r="U17" s="65" t="s">
        <v>713</v>
      </c>
      <c r="V17" s="65" t="s">
        <v>713</v>
      </c>
      <c r="W17" s="65" t="s">
        <v>767</v>
      </c>
      <c r="X17" s="65" t="s">
        <v>713</v>
      </c>
      <c r="Y17" s="65" t="s">
        <v>713</v>
      </c>
      <c r="Z17" s="65" t="s">
        <v>856</v>
      </c>
      <c r="AA17" s="65" t="s">
        <v>713</v>
      </c>
      <c r="AB17" s="65" t="s">
        <v>713</v>
      </c>
      <c r="AC17" s="65" t="s">
        <v>713</v>
      </c>
      <c r="AD17" s="65" t="s">
        <v>713</v>
      </c>
      <c r="AE17" s="65" t="s">
        <v>713</v>
      </c>
      <c r="AF17" s="78"/>
      <c r="AG17" s="61">
        <v>3</v>
      </c>
      <c r="AH17" s="86"/>
      <c r="AI17" s="86" t="s">
        <v>979</v>
      </c>
      <c r="AJ17" s="86" t="s">
        <v>797</v>
      </c>
      <c r="AK17" s="171">
        <v>9500</v>
      </c>
      <c r="AL17" s="86" t="s">
        <v>784</v>
      </c>
      <c r="AM17" s="86" t="s">
        <v>713</v>
      </c>
      <c r="AN17" s="86" t="s">
        <v>713</v>
      </c>
    </row>
    <row r="18" spans="1:40" ht="16.5">
      <c r="A18" s="60" t="s">
        <v>54</v>
      </c>
      <c r="B18" s="33" t="s">
        <v>580</v>
      </c>
      <c r="C18" s="59">
        <v>1</v>
      </c>
      <c r="D18" s="227">
        <v>146.57</v>
      </c>
      <c r="E18" s="130">
        <v>500</v>
      </c>
      <c r="F18" s="130">
        <f t="shared" si="1"/>
        <v>73285</v>
      </c>
      <c r="G18" s="228"/>
      <c r="H18" s="229">
        <f t="shared" si="2"/>
        <v>73285</v>
      </c>
      <c r="I18" s="204">
        <v>2</v>
      </c>
      <c r="J18" s="65" t="s">
        <v>764</v>
      </c>
      <c r="K18" s="65" t="s">
        <v>765</v>
      </c>
      <c r="L18" s="65" t="s">
        <v>716</v>
      </c>
      <c r="M18" s="65">
        <v>2</v>
      </c>
      <c r="N18" s="65">
        <v>1900</v>
      </c>
      <c r="O18" s="65"/>
      <c r="P18" s="65"/>
      <c r="Q18" s="65"/>
      <c r="R18" s="65"/>
      <c r="S18" s="65"/>
      <c r="T18" s="65"/>
      <c r="U18" s="65" t="s">
        <v>713</v>
      </c>
      <c r="V18" s="65" t="s">
        <v>713</v>
      </c>
      <c r="W18" s="65" t="s">
        <v>775</v>
      </c>
      <c r="X18" s="65" t="s">
        <v>713</v>
      </c>
      <c r="Y18" s="65" t="s">
        <v>713</v>
      </c>
      <c r="Z18" s="65" t="s">
        <v>856</v>
      </c>
      <c r="AA18" s="65" t="s">
        <v>713</v>
      </c>
      <c r="AB18" s="65" t="s">
        <v>713</v>
      </c>
      <c r="AC18" s="65" t="s">
        <v>713</v>
      </c>
      <c r="AD18" s="65" t="s">
        <v>713</v>
      </c>
      <c r="AE18" s="65" t="s">
        <v>713</v>
      </c>
      <c r="AF18" s="61"/>
      <c r="AG18" s="61">
        <v>2</v>
      </c>
      <c r="AH18" s="86"/>
      <c r="AI18" s="86"/>
      <c r="AJ18" s="86"/>
      <c r="AK18" s="171"/>
      <c r="AL18" s="86" t="s">
        <v>780</v>
      </c>
      <c r="AM18" s="86" t="s">
        <v>713</v>
      </c>
      <c r="AN18" s="86" t="s">
        <v>713</v>
      </c>
    </row>
    <row r="19" spans="1:40" ht="16.5">
      <c r="A19" s="60" t="s">
        <v>56</v>
      </c>
      <c r="B19" s="33" t="s">
        <v>581</v>
      </c>
      <c r="C19" s="59">
        <v>1</v>
      </c>
      <c r="D19" s="227">
        <v>32.85</v>
      </c>
      <c r="E19" s="130">
        <v>500</v>
      </c>
      <c r="F19" s="130">
        <f t="shared" si="1"/>
        <v>16425</v>
      </c>
      <c r="G19" s="228"/>
      <c r="H19" s="229">
        <f t="shared" si="2"/>
        <v>16425</v>
      </c>
      <c r="I19" s="204">
        <v>1</v>
      </c>
      <c r="J19" s="65" t="s">
        <v>764</v>
      </c>
      <c r="K19" s="65" t="s">
        <v>765</v>
      </c>
      <c r="L19" s="65" t="s">
        <v>716</v>
      </c>
      <c r="M19" s="65">
        <v>2</v>
      </c>
      <c r="N19" s="65">
        <v>1900</v>
      </c>
      <c r="O19" s="65"/>
      <c r="P19" s="65"/>
      <c r="Q19" s="65"/>
      <c r="R19" s="65"/>
      <c r="S19" s="65"/>
      <c r="T19" s="65"/>
      <c r="U19" s="65" t="s">
        <v>713</v>
      </c>
      <c r="V19" s="65" t="s">
        <v>713</v>
      </c>
      <c r="W19" s="65" t="s">
        <v>775</v>
      </c>
      <c r="X19" s="65" t="s">
        <v>713</v>
      </c>
      <c r="Y19" s="65" t="s">
        <v>713</v>
      </c>
      <c r="Z19" s="65" t="s">
        <v>881</v>
      </c>
      <c r="AA19" s="65" t="s">
        <v>713</v>
      </c>
      <c r="AB19" s="65" t="s">
        <v>713</v>
      </c>
      <c r="AC19" s="65" t="s">
        <v>713</v>
      </c>
      <c r="AD19" s="65" t="s">
        <v>713</v>
      </c>
      <c r="AE19" s="65" t="s">
        <v>713</v>
      </c>
      <c r="AF19" s="61"/>
      <c r="AG19" s="61">
        <v>1</v>
      </c>
      <c r="AH19" s="86"/>
      <c r="AI19" s="86"/>
      <c r="AJ19" s="86"/>
      <c r="AK19" s="171"/>
      <c r="AL19" s="86" t="s">
        <v>784</v>
      </c>
      <c r="AM19" s="86" t="s">
        <v>713</v>
      </c>
      <c r="AN19" s="86" t="s">
        <v>713</v>
      </c>
    </row>
    <row r="20" spans="1:40" ht="16.5">
      <c r="A20" s="60" t="s">
        <v>57</v>
      </c>
      <c r="B20" s="33" t="s">
        <v>1921</v>
      </c>
      <c r="C20" s="59">
        <v>1</v>
      </c>
      <c r="D20" s="227">
        <v>95.6</v>
      </c>
      <c r="E20" s="130">
        <v>500</v>
      </c>
      <c r="F20" s="130">
        <f t="shared" si="1"/>
        <v>47800</v>
      </c>
      <c r="G20" s="228"/>
      <c r="H20" s="229">
        <f t="shared" si="2"/>
        <v>47800</v>
      </c>
      <c r="I20" s="205"/>
      <c r="J20" s="65"/>
      <c r="K20" s="65"/>
      <c r="L20" s="65"/>
      <c r="M20" s="109"/>
      <c r="N20" s="109"/>
      <c r="O20" s="109"/>
      <c r="P20" s="109"/>
      <c r="Q20" s="109"/>
      <c r="R20" s="109"/>
      <c r="S20" s="109"/>
      <c r="T20" s="109"/>
      <c r="U20" s="65"/>
      <c r="V20" s="109"/>
      <c r="W20" s="109"/>
      <c r="X20" s="109"/>
      <c r="Y20" s="109"/>
      <c r="Z20" s="109"/>
      <c r="AA20" s="65"/>
      <c r="AB20" s="109"/>
      <c r="AC20" s="65"/>
      <c r="AD20" s="65"/>
      <c r="AE20" s="65"/>
      <c r="AF20" s="61"/>
      <c r="AG20" s="61"/>
      <c r="AH20" s="110"/>
      <c r="AI20" s="86"/>
      <c r="AJ20" s="110"/>
      <c r="AK20" s="223"/>
      <c r="AL20" s="110"/>
      <c r="AM20" s="86"/>
      <c r="AN20" s="86"/>
    </row>
    <row r="21" spans="1:40" ht="16.5">
      <c r="A21" s="60" t="s">
        <v>59</v>
      </c>
      <c r="B21" s="33" t="s">
        <v>1922</v>
      </c>
      <c r="C21" s="59">
        <v>1</v>
      </c>
      <c r="D21" s="227">
        <v>51.59</v>
      </c>
      <c r="E21" s="130">
        <v>500</v>
      </c>
      <c r="F21" s="130">
        <f t="shared" si="1"/>
        <v>25795</v>
      </c>
      <c r="G21" s="228"/>
      <c r="H21" s="229">
        <f t="shared" si="2"/>
        <v>25795</v>
      </c>
      <c r="I21" s="205"/>
      <c r="J21" s="65"/>
      <c r="K21" s="65"/>
      <c r="L21" s="65"/>
      <c r="M21" s="109"/>
      <c r="N21" s="109"/>
      <c r="O21" s="109"/>
      <c r="P21" s="109"/>
      <c r="Q21" s="109"/>
      <c r="R21" s="109"/>
      <c r="S21" s="109"/>
      <c r="T21" s="109"/>
      <c r="U21" s="65"/>
      <c r="V21" s="109"/>
      <c r="W21" s="109"/>
      <c r="X21" s="109"/>
      <c r="Y21" s="109"/>
      <c r="Z21" s="109"/>
      <c r="AA21" s="65"/>
      <c r="AB21" s="109"/>
      <c r="AC21" s="65"/>
      <c r="AD21" s="65"/>
      <c r="AE21" s="65"/>
      <c r="AF21" s="61"/>
      <c r="AG21" s="61"/>
      <c r="AH21" s="110"/>
      <c r="AI21" s="86"/>
      <c r="AJ21" s="110"/>
      <c r="AK21" s="223"/>
      <c r="AL21" s="110"/>
      <c r="AM21" s="86"/>
      <c r="AN21" s="86"/>
    </row>
    <row r="22" spans="1:40" ht="16.5">
      <c r="A22" s="60" t="s">
        <v>61</v>
      </c>
      <c r="B22" s="33" t="s">
        <v>582</v>
      </c>
      <c r="C22" s="59">
        <v>2</v>
      </c>
      <c r="D22" s="227">
        <v>253.47</v>
      </c>
      <c r="E22" s="130">
        <v>500</v>
      </c>
      <c r="F22" s="130">
        <f t="shared" si="1"/>
        <v>126735</v>
      </c>
      <c r="G22" s="228"/>
      <c r="H22" s="229">
        <f t="shared" si="2"/>
        <v>126735</v>
      </c>
      <c r="I22" s="205">
        <v>1</v>
      </c>
      <c r="J22" s="65" t="s">
        <v>764</v>
      </c>
      <c r="K22" s="65" t="s">
        <v>765</v>
      </c>
      <c r="L22" s="65" t="s">
        <v>716</v>
      </c>
      <c r="M22" s="109">
        <v>2</v>
      </c>
      <c r="N22" s="109">
        <v>1900</v>
      </c>
      <c r="O22" s="109"/>
      <c r="P22" s="109"/>
      <c r="Q22" s="109"/>
      <c r="R22" s="109"/>
      <c r="S22" s="109"/>
      <c r="T22" s="109"/>
      <c r="U22" s="65" t="s">
        <v>713</v>
      </c>
      <c r="V22" s="109" t="s">
        <v>713</v>
      </c>
      <c r="W22" s="109" t="s">
        <v>775</v>
      </c>
      <c r="X22" s="109" t="s">
        <v>762</v>
      </c>
      <c r="Y22" s="109" t="s">
        <v>713</v>
      </c>
      <c r="Z22" s="109" t="s">
        <v>856</v>
      </c>
      <c r="AA22" s="65" t="s">
        <v>713</v>
      </c>
      <c r="AB22" s="109" t="s">
        <v>713</v>
      </c>
      <c r="AC22" s="65" t="s">
        <v>713</v>
      </c>
      <c r="AD22" s="65" t="s">
        <v>713</v>
      </c>
      <c r="AE22" s="65" t="s">
        <v>713</v>
      </c>
      <c r="AF22" s="61"/>
      <c r="AG22" s="61">
        <v>4</v>
      </c>
      <c r="AH22" s="110"/>
      <c r="AI22" s="86"/>
      <c r="AJ22" s="110"/>
      <c r="AK22" s="223"/>
      <c r="AL22" s="110" t="s">
        <v>778</v>
      </c>
      <c r="AM22" s="86" t="s">
        <v>713</v>
      </c>
      <c r="AN22" s="86" t="s">
        <v>713</v>
      </c>
    </row>
    <row r="23" spans="1:40" ht="16.5">
      <c r="A23" s="60" t="s">
        <v>62</v>
      </c>
      <c r="B23" s="34" t="s">
        <v>583</v>
      </c>
      <c r="C23" s="59">
        <v>1</v>
      </c>
      <c r="D23" s="227">
        <v>92.01</v>
      </c>
      <c r="E23" s="130">
        <v>500</v>
      </c>
      <c r="F23" s="130">
        <f t="shared" si="1"/>
        <v>46005</v>
      </c>
      <c r="G23" s="228"/>
      <c r="H23" s="229">
        <f t="shared" si="2"/>
        <v>46005</v>
      </c>
      <c r="I23" s="204">
        <v>1</v>
      </c>
      <c r="J23" s="65" t="s">
        <v>764</v>
      </c>
      <c r="K23" s="65" t="s">
        <v>765</v>
      </c>
      <c r="L23" s="65" t="s">
        <v>716</v>
      </c>
      <c r="M23" s="65">
        <v>2</v>
      </c>
      <c r="N23" s="65">
        <v>1900</v>
      </c>
      <c r="O23" s="65"/>
      <c r="P23" s="65"/>
      <c r="Q23" s="65"/>
      <c r="R23" s="65"/>
      <c r="S23" s="65"/>
      <c r="T23" s="65"/>
      <c r="U23" s="65" t="s">
        <v>713</v>
      </c>
      <c r="V23" s="65" t="s">
        <v>713</v>
      </c>
      <c r="W23" s="65" t="s">
        <v>769</v>
      </c>
      <c r="X23" s="65" t="s">
        <v>762</v>
      </c>
      <c r="Y23" s="65" t="s">
        <v>713</v>
      </c>
      <c r="Z23" s="65" t="s">
        <v>790</v>
      </c>
      <c r="AA23" s="65" t="s">
        <v>713</v>
      </c>
      <c r="AB23" s="65" t="s">
        <v>713</v>
      </c>
      <c r="AC23" s="65" t="s">
        <v>713</v>
      </c>
      <c r="AD23" s="65" t="s">
        <v>713</v>
      </c>
      <c r="AE23" s="65" t="s">
        <v>713</v>
      </c>
      <c r="AF23" s="61"/>
      <c r="AG23" s="61">
        <v>1</v>
      </c>
      <c r="AH23" s="86" t="s">
        <v>713</v>
      </c>
      <c r="AI23" s="86"/>
      <c r="AJ23" s="86"/>
      <c r="AK23" s="171"/>
      <c r="AL23" s="86"/>
      <c r="AM23" s="86" t="s">
        <v>713</v>
      </c>
      <c r="AN23" s="86" t="s">
        <v>713</v>
      </c>
    </row>
    <row r="24" spans="1:40" ht="16.5">
      <c r="A24" s="60" t="s">
        <v>64</v>
      </c>
      <c r="B24" s="34" t="s">
        <v>584</v>
      </c>
      <c r="C24" s="59">
        <v>1</v>
      </c>
      <c r="D24" s="227">
        <v>79.23</v>
      </c>
      <c r="E24" s="130">
        <v>500</v>
      </c>
      <c r="F24" s="130">
        <f t="shared" si="1"/>
        <v>39615</v>
      </c>
      <c r="G24" s="228"/>
      <c r="H24" s="229">
        <f t="shared" si="2"/>
        <v>39615</v>
      </c>
      <c r="I24" s="204">
        <v>2</v>
      </c>
      <c r="J24" s="65" t="s">
        <v>764</v>
      </c>
      <c r="K24" s="65" t="s">
        <v>765</v>
      </c>
      <c r="L24" s="65" t="s">
        <v>716</v>
      </c>
      <c r="M24" s="65">
        <v>2</v>
      </c>
      <c r="N24" s="65">
        <v>1900</v>
      </c>
      <c r="O24" s="65"/>
      <c r="P24" s="65"/>
      <c r="Q24" s="65"/>
      <c r="R24" s="65"/>
      <c r="S24" s="65"/>
      <c r="T24" s="65"/>
      <c r="U24" s="65" t="s">
        <v>713</v>
      </c>
      <c r="V24" s="65" t="s">
        <v>713</v>
      </c>
      <c r="W24" s="65" t="s">
        <v>785</v>
      </c>
      <c r="X24" s="65" t="s">
        <v>762</v>
      </c>
      <c r="Y24" s="65" t="s">
        <v>713</v>
      </c>
      <c r="Z24" s="65" t="s">
        <v>794</v>
      </c>
      <c r="AA24" s="65" t="s">
        <v>713</v>
      </c>
      <c r="AB24" s="65" t="s">
        <v>762</v>
      </c>
      <c r="AC24" s="65" t="s">
        <v>713</v>
      </c>
      <c r="AD24" s="65" t="s">
        <v>713</v>
      </c>
      <c r="AE24" s="65" t="s">
        <v>713</v>
      </c>
      <c r="AF24" s="61"/>
      <c r="AG24" s="61">
        <v>3</v>
      </c>
      <c r="AH24" s="86"/>
      <c r="AI24" s="86"/>
      <c r="AJ24" s="86"/>
      <c r="AK24" s="171"/>
      <c r="AL24" s="86" t="s">
        <v>780</v>
      </c>
      <c r="AM24" s="86" t="s">
        <v>713</v>
      </c>
      <c r="AN24" s="86" t="s">
        <v>713</v>
      </c>
    </row>
    <row r="25" spans="1:40" ht="16.5">
      <c r="A25" s="60" t="s">
        <v>66</v>
      </c>
      <c r="B25" s="34" t="s">
        <v>585</v>
      </c>
      <c r="C25" s="59">
        <v>1</v>
      </c>
      <c r="D25" s="227">
        <v>29.06</v>
      </c>
      <c r="E25" s="130">
        <v>500</v>
      </c>
      <c r="F25" s="130">
        <f t="shared" si="1"/>
        <v>14530</v>
      </c>
      <c r="G25" s="228"/>
      <c r="H25" s="229">
        <f t="shared" si="2"/>
        <v>14530</v>
      </c>
      <c r="I25" s="204">
        <v>1</v>
      </c>
      <c r="J25" s="65" t="s">
        <v>764</v>
      </c>
      <c r="K25" s="65" t="s">
        <v>765</v>
      </c>
      <c r="L25" s="65" t="s">
        <v>716</v>
      </c>
      <c r="M25" s="65">
        <v>2</v>
      </c>
      <c r="N25" s="65">
        <v>1900</v>
      </c>
      <c r="O25" s="65"/>
      <c r="P25" s="65"/>
      <c r="Q25" s="65"/>
      <c r="R25" s="65"/>
      <c r="S25" s="65"/>
      <c r="T25" s="65"/>
      <c r="U25" s="65" t="s">
        <v>713</v>
      </c>
      <c r="V25" s="65" t="s">
        <v>713</v>
      </c>
      <c r="W25" s="65" t="s">
        <v>785</v>
      </c>
      <c r="X25" s="65" t="s">
        <v>762</v>
      </c>
      <c r="Y25" s="65" t="s">
        <v>713</v>
      </c>
      <c r="Z25" s="65" t="s">
        <v>882</v>
      </c>
      <c r="AA25" s="65" t="s">
        <v>713</v>
      </c>
      <c r="AB25" s="65" t="s">
        <v>762</v>
      </c>
      <c r="AC25" s="65" t="s">
        <v>713</v>
      </c>
      <c r="AD25" s="65" t="s">
        <v>713</v>
      </c>
      <c r="AE25" s="65" t="s">
        <v>713</v>
      </c>
      <c r="AF25" s="61"/>
      <c r="AG25" s="61">
        <v>1</v>
      </c>
      <c r="AH25" s="86"/>
      <c r="AI25" s="86"/>
      <c r="AJ25" s="86"/>
      <c r="AK25" s="171"/>
      <c r="AL25" s="86" t="s">
        <v>784</v>
      </c>
      <c r="AM25" s="86" t="s">
        <v>713</v>
      </c>
      <c r="AN25" s="86" t="s">
        <v>713</v>
      </c>
    </row>
    <row r="26" spans="1:40" ht="16.5">
      <c r="A26" s="60" t="s">
        <v>68</v>
      </c>
      <c r="B26" s="34" t="s">
        <v>586</v>
      </c>
      <c r="C26" s="59">
        <v>1</v>
      </c>
      <c r="D26" s="227">
        <v>552.74</v>
      </c>
      <c r="E26" s="130">
        <v>500</v>
      </c>
      <c r="F26" s="130">
        <f t="shared" si="1"/>
        <v>276370</v>
      </c>
      <c r="G26" s="228"/>
      <c r="H26" s="229">
        <f t="shared" si="2"/>
        <v>276370</v>
      </c>
      <c r="I26" s="204">
        <v>2</v>
      </c>
      <c r="J26" s="65" t="s">
        <v>764</v>
      </c>
      <c r="K26" s="65" t="s">
        <v>765</v>
      </c>
      <c r="L26" s="65" t="s">
        <v>716</v>
      </c>
      <c r="M26" s="65">
        <v>2</v>
      </c>
      <c r="N26" s="65">
        <v>1900</v>
      </c>
      <c r="O26" s="65"/>
      <c r="P26" s="65"/>
      <c r="Q26" s="65"/>
      <c r="R26" s="65"/>
      <c r="S26" s="65"/>
      <c r="T26" s="65"/>
      <c r="U26" s="65" t="s">
        <v>713</v>
      </c>
      <c r="V26" s="65" t="s">
        <v>713</v>
      </c>
      <c r="W26" s="65" t="s">
        <v>775</v>
      </c>
      <c r="X26" s="65" t="s">
        <v>762</v>
      </c>
      <c r="Y26" s="65" t="s">
        <v>713</v>
      </c>
      <c r="Z26" s="65" t="s">
        <v>776</v>
      </c>
      <c r="AA26" s="65" t="s">
        <v>713</v>
      </c>
      <c r="AB26" s="65" t="s">
        <v>713</v>
      </c>
      <c r="AC26" s="65" t="s">
        <v>713</v>
      </c>
      <c r="AD26" s="65" t="s">
        <v>713</v>
      </c>
      <c r="AE26" s="65" t="s">
        <v>713</v>
      </c>
      <c r="AF26" s="61"/>
      <c r="AG26" s="61">
        <v>1</v>
      </c>
      <c r="AH26" s="80" t="s">
        <v>713</v>
      </c>
      <c r="AI26" s="86" t="s">
        <v>979</v>
      </c>
      <c r="AJ26" s="80" t="s">
        <v>797</v>
      </c>
      <c r="AK26" s="224">
        <v>19600</v>
      </c>
      <c r="AL26" s="80" t="s">
        <v>777</v>
      </c>
      <c r="AM26" s="86" t="s">
        <v>713</v>
      </c>
      <c r="AN26" s="86" t="s">
        <v>713</v>
      </c>
    </row>
    <row r="27" spans="1:40" s="378" customFormat="1" ht="15.75" customHeight="1">
      <c r="A27" s="60" t="s">
        <v>70</v>
      </c>
      <c r="B27" s="366" t="s">
        <v>92</v>
      </c>
      <c r="C27" s="367">
        <v>2</v>
      </c>
      <c r="D27" s="368">
        <v>206.91</v>
      </c>
      <c r="E27" s="369">
        <v>500</v>
      </c>
      <c r="F27" s="369">
        <f>D27*E27</f>
        <v>103455</v>
      </c>
      <c r="G27" s="370"/>
      <c r="H27" s="371"/>
      <c r="I27" s="372"/>
      <c r="J27" s="373"/>
      <c r="K27" s="373"/>
      <c r="L27" s="373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5"/>
      <c r="AG27" s="375"/>
      <c r="AH27" s="374"/>
      <c r="AI27" s="376"/>
      <c r="AJ27" s="373"/>
      <c r="AK27" s="377"/>
      <c r="AL27" s="374"/>
      <c r="AM27" s="374"/>
      <c r="AN27" s="374"/>
    </row>
    <row r="28" spans="1:40" s="2" customFormat="1" ht="16.5">
      <c r="A28" s="60" t="s">
        <v>71</v>
      </c>
      <c r="B28" s="34" t="s">
        <v>92</v>
      </c>
      <c r="C28" s="59">
        <v>1</v>
      </c>
      <c r="D28" s="227">
        <v>84.72</v>
      </c>
      <c r="E28" s="130">
        <v>500</v>
      </c>
      <c r="F28" s="130">
        <f t="shared" si="1"/>
        <v>42360</v>
      </c>
      <c r="G28" s="228"/>
      <c r="H28" s="229">
        <f t="shared" si="2"/>
        <v>42360</v>
      </c>
      <c r="I28" s="204">
        <v>1</v>
      </c>
      <c r="J28" s="65" t="s">
        <v>764</v>
      </c>
      <c r="K28" s="65" t="s">
        <v>765</v>
      </c>
      <c r="L28" s="65" t="s">
        <v>716</v>
      </c>
      <c r="M28" s="65">
        <v>2</v>
      </c>
      <c r="N28" s="65">
        <v>1870</v>
      </c>
      <c r="O28" s="65"/>
      <c r="P28" s="65"/>
      <c r="Q28" s="65"/>
      <c r="R28" s="65"/>
      <c r="S28" s="65"/>
      <c r="T28" s="65"/>
      <c r="U28" s="65" t="s">
        <v>713</v>
      </c>
      <c r="V28" s="65"/>
      <c r="W28" s="65">
        <v>2006</v>
      </c>
      <c r="X28" s="65" t="s">
        <v>762</v>
      </c>
      <c r="Y28" s="65" t="s">
        <v>713</v>
      </c>
      <c r="Z28" s="65" t="s">
        <v>865</v>
      </c>
      <c r="AA28" s="65" t="s">
        <v>713</v>
      </c>
      <c r="AB28" s="65"/>
      <c r="AC28" s="65" t="s">
        <v>713</v>
      </c>
      <c r="AD28" s="65" t="s">
        <v>713</v>
      </c>
      <c r="AE28" s="65" t="s">
        <v>713</v>
      </c>
      <c r="AF28" s="60"/>
      <c r="AG28" s="60">
        <v>1</v>
      </c>
      <c r="AH28" s="65"/>
      <c r="AI28" s="65"/>
      <c r="AJ28" s="65"/>
      <c r="AK28" s="174"/>
      <c r="AL28" s="65"/>
      <c r="AM28" s="65" t="s">
        <v>713</v>
      </c>
      <c r="AN28" s="65" t="s">
        <v>713</v>
      </c>
    </row>
    <row r="29" spans="1:40" ht="16.5">
      <c r="A29" s="60" t="s">
        <v>73</v>
      </c>
      <c r="B29" s="34" t="s">
        <v>587</v>
      </c>
      <c r="C29" s="59">
        <v>1</v>
      </c>
      <c r="D29" s="227">
        <v>76.15</v>
      </c>
      <c r="E29" s="130">
        <v>500</v>
      </c>
      <c r="F29" s="130">
        <f t="shared" si="1"/>
        <v>38075</v>
      </c>
      <c r="G29" s="228"/>
      <c r="H29" s="229">
        <f t="shared" si="2"/>
        <v>38075</v>
      </c>
      <c r="I29" s="204">
        <v>1</v>
      </c>
      <c r="J29" s="65" t="s">
        <v>764</v>
      </c>
      <c r="K29" s="65" t="s">
        <v>765</v>
      </c>
      <c r="L29" s="65" t="s">
        <v>716</v>
      </c>
      <c r="M29" s="65">
        <v>2</v>
      </c>
      <c r="N29" s="65"/>
      <c r="O29" s="65">
        <v>1925</v>
      </c>
      <c r="P29" s="65"/>
      <c r="Q29" s="65"/>
      <c r="R29" s="65"/>
      <c r="S29" s="65"/>
      <c r="T29" s="65"/>
      <c r="U29" s="65" t="s">
        <v>713</v>
      </c>
      <c r="V29" s="65" t="s">
        <v>713</v>
      </c>
      <c r="W29" s="65" t="s">
        <v>767</v>
      </c>
      <c r="X29" s="65" t="s">
        <v>762</v>
      </c>
      <c r="Y29" s="65"/>
      <c r="Z29" s="65" t="s">
        <v>784</v>
      </c>
      <c r="AA29" s="65" t="s">
        <v>713</v>
      </c>
      <c r="AB29" s="65" t="s">
        <v>713</v>
      </c>
      <c r="AC29" s="65" t="s">
        <v>713</v>
      </c>
      <c r="AD29" s="65" t="s">
        <v>713</v>
      </c>
      <c r="AE29" s="65" t="s">
        <v>713</v>
      </c>
      <c r="AF29" s="61"/>
      <c r="AG29" s="61">
        <v>1</v>
      </c>
      <c r="AH29" s="80"/>
      <c r="AI29" s="86"/>
      <c r="AJ29" s="80"/>
      <c r="AK29" s="224"/>
      <c r="AL29" s="80" t="s">
        <v>778</v>
      </c>
      <c r="AM29" s="86" t="s">
        <v>713</v>
      </c>
      <c r="AN29" s="86" t="s">
        <v>713</v>
      </c>
    </row>
    <row r="30" spans="1:40" ht="16.5">
      <c r="A30" s="60" t="s">
        <v>75</v>
      </c>
      <c r="B30" s="34" t="s">
        <v>105</v>
      </c>
      <c r="C30" s="59">
        <v>1</v>
      </c>
      <c r="D30" s="227">
        <v>380.36</v>
      </c>
      <c r="E30" s="130">
        <v>500</v>
      </c>
      <c r="F30" s="130">
        <f t="shared" si="1"/>
        <v>190180</v>
      </c>
      <c r="G30" s="230"/>
      <c r="H30" s="229">
        <f t="shared" si="2"/>
        <v>190180</v>
      </c>
      <c r="I30" s="204">
        <v>1</v>
      </c>
      <c r="J30" s="65" t="s">
        <v>764</v>
      </c>
      <c r="K30" s="65" t="s">
        <v>765</v>
      </c>
      <c r="L30" s="65" t="s">
        <v>716</v>
      </c>
      <c r="M30" s="65">
        <v>2</v>
      </c>
      <c r="N30" s="65"/>
      <c r="O30" s="65">
        <v>1910</v>
      </c>
      <c r="P30" s="65"/>
      <c r="Q30" s="65"/>
      <c r="R30" s="65"/>
      <c r="S30" s="65"/>
      <c r="T30" s="65"/>
      <c r="U30" s="65" t="s">
        <v>713</v>
      </c>
      <c r="V30" s="65" t="s">
        <v>713</v>
      </c>
      <c r="W30" s="65" t="s">
        <v>879</v>
      </c>
      <c r="X30" s="65" t="s">
        <v>762</v>
      </c>
      <c r="Y30" s="65" t="s">
        <v>713</v>
      </c>
      <c r="Z30" s="65" t="s">
        <v>798</v>
      </c>
      <c r="AA30" s="65" t="s">
        <v>713</v>
      </c>
      <c r="AB30" s="65" t="s">
        <v>713</v>
      </c>
      <c r="AC30" s="65" t="s">
        <v>713</v>
      </c>
      <c r="AD30" s="65" t="s">
        <v>713</v>
      </c>
      <c r="AE30" s="65" t="s">
        <v>713</v>
      </c>
      <c r="AF30" s="61"/>
      <c r="AG30" s="61">
        <v>1</v>
      </c>
      <c r="AH30" s="80"/>
      <c r="AI30" s="86"/>
      <c r="AJ30" s="80"/>
      <c r="AK30" s="224"/>
      <c r="AL30" s="80"/>
      <c r="AM30" s="86" t="s">
        <v>713</v>
      </c>
      <c r="AN30" s="86" t="s">
        <v>713</v>
      </c>
    </row>
    <row r="31" spans="1:40" ht="13.5" customHeight="1">
      <c r="A31" s="60" t="s">
        <v>76</v>
      </c>
      <c r="B31" s="34" t="s">
        <v>588</v>
      </c>
      <c r="C31" s="59">
        <v>1</v>
      </c>
      <c r="D31" s="227">
        <v>24.51</v>
      </c>
      <c r="E31" s="130">
        <v>500</v>
      </c>
      <c r="F31" s="130">
        <f t="shared" si="1"/>
        <v>12255</v>
      </c>
      <c r="G31" s="228"/>
      <c r="H31" s="229">
        <f t="shared" si="2"/>
        <v>12255</v>
      </c>
      <c r="I31" s="204">
        <v>1</v>
      </c>
      <c r="J31" s="65" t="s">
        <v>764</v>
      </c>
      <c r="K31" s="65" t="s">
        <v>765</v>
      </c>
      <c r="L31" s="65" t="s">
        <v>716</v>
      </c>
      <c r="M31" s="65">
        <v>2</v>
      </c>
      <c r="N31" s="65">
        <v>1890</v>
      </c>
      <c r="O31" s="65"/>
      <c r="P31" s="65"/>
      <c r="Q31" s="65"/>
      <c r="R31" s="65"/>
      <c r="S31" s="65"/>
      <c r="T31" s="65"/>
      <c r="U31" s="65" t="s">
        <v>713</v>
      </c>
      <c r="V31" s="65" t="s">
        <v>713</v>
      </c>
      <c r="W31" s="65" t="s">
        <v>769</v>
      </c>
      <c r="X31" s="65" t="s">
        <v>762</v>
      </c>
      <c r="Y31" s="65" t="s">
        <v>713</v>
      </c>
      <c r="Z31" s="65" t="s">
        <v>856</v>
      </c>
      <c r="AA31" s="65" t="s">
        <v>713</v>
      </c>
      <c r="AB31" s="65" t="s">
        <v>713</v>
      </c>
      <c r="AC31" s="65" t="s">
        <v>713</v>
      </c>
      <c r="AD31" s="65" t="s">
        <v>713</v>
      </c>
      <c r="AE31" s="65" t="s">
        <v>713</v>
      </c>
      <c r="AF31" s="61"/>
      <c r="AG31" s="61">
        <v>1</v>
      </c>
      <c r="AH31" s="80"/>
      <c r="AI31" s="86"/>
      <c r="AJ31" s="80"/>
      <c r="AK31" s="224"/>
      <c r="AL31" s="80"/>
      <c r="AM31" s="86" t="s">
        <v>713</v>
      </c>
      <c r="AN31" s="86" t="s">
        <v>713</v>
      </c>
    </row>
    <row r="32" spans="1:40" ht="16.5">
      <c r="A32" s="60" t="s">
        <v>78</v>
      </c>
      <c r="B32" s="34" t="s">
        <v>589</v>
      </c>
      <c r="C32" s="59">
        <v>1</v>
      </c>
      <c r="D32" s="227">
        <v>74.24</v>
      </c>
      <c r="E32" s="130">
        <v>500</v>
      </c>
      <c r="F32" s="130">
        <f t="shared" si="1"/>
        <v>37120</v>
      </c>
      <c r="G32" s="228"/>
      <c r="H32" s="229">
        <f t="shared" si="2"/>
        <v>37120</v>
      </c>
      <c r="I32" s="204">
        <v>1</v>
      </c>
      <c r="J32" s="65" t="s">
        <v>764</v>
      </c>
      <c r="K32" s="65" t="s">
        <v>765</v>
      </c>
      <c r="L32" s="65" t="s">
        <v>716</v>
      </c>
      <c r="M32" s="65">
        <v>2</v>
      </c>
      <c r="N32" s="65">
        <v>1870</v>
      </c>
      <c r="O32" s="65"/>
      <c r="P32" s="65"/>
      <c r="Q32" s="65"/>
      <c r="R32" s="65"/>
      <c r="S32" s="65"/>
      <c r="T32" s="65"/>
      <c r="U32" s="65" t="s">
        <v>713</v>
      </c>
      <c r="V32" s="80" t="s">
        <v>713</v>
      </c>
      <c r="W32" s="80" t="s">
        <v>767</v>
      </c>
      <c r="X32" s="80" t="s">
        <v>762</v>
      </c>
      <c r="Y32" s="80" t="s">
        <v>713</v>
      </c>
      <c r="Z32" s="80" t="s">
        <v>795</v>
      </c>
      <c r="AA32" s="65" t="s">
        <v>713</v>
      </c>
      <c r="AB32" s="65" t="s">
        <v>713</v>
      </c>
      <c r="AC32" s="65" t="s">
        <v>713</v>
      </c>
      <c r="AD32" s="65" t="s">
        <v>713</v>
      </c>
      <c r="AE32" s="65" t="s">
        <v>713</v>
      </c>
      <c r="AF32" s="61"/>
      <c r="AG32" s="61">
        <v>1</v>
      </c>
      <c r="AH32" s="80"/>
      <c r="AI32" s="86"/>
      <c r="AJ32" s="80"/>
      <c r="AK32" s="224"/>
      <c r="AL32" s="80" t="s">
        <v>778</v>
      </c>
      <c r="AM32" s="86" t="s">
        <v>713</v>
      </c>
      <c r="AN32" s="86" t="s">
        <v>713</v>
      </c>
    </row>
    <row r="33" spans="1:40" ht="16.5">
      <c r="A33" s="60" t="s">
        <v>80</v>
      </c>
      <c r="B33" s="34" t="s">
        <v>590</v>
      </c>
      <c r="C33" s="59">
        <v>1</v>
      </c>
      <c r="D33" s="227">
        <v>45</v>
      </c>
      <c r="E33" s="130">
        <v>500</v>
      </c>
      <c r="F33" s="130">
        <f t="shared" si="1"/>
        <v>22500</v>
      </c>
      <c r="G33" s="228"/>
      <c r="H33" s="229">
        <f t="shared" si="2"/>
        <v>22500</v>
      </c>
      <c r="I33" s="204">
        <v>1</v>
      </c>
      <c r="J33" s="65" t="s">
        <v>764</v>
      </c>
      <c r="K33" s="65" t="s">
        <v>765</v>
      </c>
      <c r="L33" s="65" t="s">
        <v>722</v>
      </c>
      <c r="M33" s="65">
        <v>1</v>
      </c>
      <c r="N33" s="65">
        <v>1870</v>
      </c>
      <c r="O33" s="65"/>
      <c r="P33" s="65"/>
      <c r="Q33" s="65"/>
      <c r="R33" s="65"/>
      <c r="S33" s="65"/>
      <c r="T33" s="65"/>
      <c r="U33" s="65" t="s">
        <v>713</v>
      </c>
      <c r="V33" s="80" t="s">
        <v>713</v>
      </c>
      <c r="W33" s="80" t="s">
        <v>767</v>
      </c>
      <c r="X33" s="80" t="s">
        <v>762</v>
      </c>
      <c r="Y33" s="80" t="s">
        <v>713</v>
      </c>
      <c r="Z33" s="80" t="s">
        <v>795</v>
      </c>
      <c r="AA33" s="65" t="s">
        <v>713</v>
      </c>
      <c r="AB33" s="65" t="s">
        <v>713</v>
      </c>
      <c r="AC33" s="65" t="s">
        <v>713</v>
      </c>
      <c r="AD33" s="65" t="s">
        <v>713</v>
      </c>
      <c r="AE33" s="65" t="s">
        <v>713</v>
      </c>
      <c r="AF33" s="61"/>
      <c r="AG33" s="61">
        <v>1</v>
      </c>
      <c r="AH33" s="80"/>
      <c r="AI33" s="86"/>
      <c r="AJ33" s="80"/>
      <c r="AK33" s="224"/>
      <c r="AL33" s="80"/>
      <c r="AM33" s="86" t="s">
        <v>713</v>
      </c>
      <c r="AN33" s="86" t="s">
        <v>713</v>
      </c>
    </row>
    <row r="34" spans="1:40" ht="16.5">
      <c r="A34" s="60" t="s">
        <v>82</v>
      </c>
      <c r="B34" s="34" t="s">
        <v>591</v>
      </c>
      <c r="C34" s="59">
        <v>1</v>
      </c>
      <c r="D34" s="227">
        <v>363.94</v>
      </c>
      <c r="E34" s="130">
        <v>500</v>
      </c>
      <c r="F34" s="130">
        <f t="shared" si="1"/>
        <v>181970</v>
      </c>
      <c r="G34" s="228"/>
      <c r="H34" s="229">
        <f t="shared" si="2"/>
        <v>181970</v>
      </c>
      <c r="I34" s="204">
        <v>1</v>
      </c>
      <c r="J34" s="65" t="s">
        <v>764</v>
      </c>
      <c r="K34" s="65" t="s">
        <v>765</v>
      </c>
      <c r="L34" s="65" t="s">
        <v>716</v>
      </c>
      <c r="M34" s="65">
        <v>2</v>
      </c>
      <c r="N34" s="65">
        <v>1890</v>
      </c>
      <c r="O34" s="65"/>
      <c r="P34" s="65"/>
      <c r="Q34" s="65"/>
      <c r="R34" s="65"/>
      <c r="S34" s="65"/>
      <c r="T34" s="65"/>
      <c r="U34" s="65" t="s">
        <v>713</v>
      </c>
      <c r="V34" s="65" t="s">
        <v>713</v>
      </c>
      <c r="W34" s="65" t="s">
        <v>767</v>
      </c>
      <c r="X34" s="65" t="s">
        <v>762</v>
      </c>
      <c r="Y34" s="65" t="s">
        <v>713</v>
      </c>
      <c r="Z34" s="65" t="s">
        <v>856</v>
      </c>
      <c r="AA34" s="65" t="s">
        <v>713</v>
      </c>
      <c r="AB34" s="65"/>
      <c r="AC34" s="65" t="s">
        <v>713</v>
      </c>
      <c r="AD34" s="65" t="s">
        <v>713</v>
      </c>
      <c r="AE34" s="65" t="s">
        <v>713</v>
      </c>
      <c r="AF34" s="61"/>
      <c r="AG34" s="61">
        <v>1</v>
      </c>
      <c r="AH34" s="80"/>
      <c r="AI34" s="86"/>
      <c r="AJ34" s="80"/>
      <c r="AK34" s="224"/>
      <c r="AL34" s="80" t="s">
        <v>778</v>
      </c>
      <c r="AM34" s="86" t="s">
        <v>713</v>
      </c>
      <c r="AN34" s="86" t="s">
        <v>713</v>
      </c>
    </row>
    <row r="35" spans="1:40" ht="16.5">
      <c r="A35" s="60" t="s">
        <v>84</v>
      </c>
      <c r="B35" s="34" t="s">
        <v>143</v>
      </c>
      <c r="C35" s="59">
        <v>1</v>
      </c>
      <c r="D35" s="227">
        <v>120.74</v>
      </c>
      <c r="E35" s="130">
        <v>500</v>
      </c>
      <c r="F35" s="130"/>
      <c r="G35" s="228">
        <v>176873.74</v>
      </c>
      <c r="H35" s="229">
        <f t="shared" si="2"/>
        <v>-176873.74</v>
      </c>
      <c r="I35" s="206">
        <v>2</v>
      </c>
      <c r="J35" s="81" t="s">
        <v>764</v>
      </c>
      <c r="K35" s="81" t="s">
        <v>765</v>
      </c>
      <c r="L35" s="81" t="s">
        <v>716</v>
      </c>
      <c r="M35" s="65">
        <v>2</v>
      </c>
      <c r="N35" s="65">
        <v>1890</v>
      </c>
      <c r="O35" s="65"/>
      <c r="P35" s="65"/>
      <c r="Q35" s="65"/>
      <c r="R35" s="65"/>
      <c r="S35" s="65"/>
      <c r="T35" s="65"/>
      <c r="U35" s="65" t="s">
        <v>713</v>
      </c>
      <c r="V35" s="81" t="s">
        <v>713</v>
      </c>
      <c r="W35" s="81">
        <v>2010</v>
      </c>
      <c r="X35" s="81" t="s">
        <v>784</v>
      </c>
      <c r="Y35" s="81" t="s">
        <v>784</v>
      </c>
      <c r="Z35" s="81" t="s">
        <v>784</v>
      </c>
      <c r="AA35" s="65" t="s">
        <v>713</v>
      </c>
      <c r="AB35" s="81" t="s">
        <v>713</v>
      </c>
      <c r="AC35" s="65" t="s">
        <v>713</v>
      </c>
      <c r="AD35" s="65" t="s">
        <v>713</v>
      </c>
      <c r="AE35" s="65" t="s">
        <v>713</v>
      </c>
      <c r="AF35" s="61"/>
      <c r="AG35" s="61">
        <v>1</v>
      </c>
      <c r="AH35" s="80"/>
      <c r="AI35" s="86"/>
      <c r="AJ35" s="80"/>
      <c r="AK35" s="224"/>
      <c r="AL35" s="80"/>
      <c r="AM35" s="86" t="s">
        <v>713</v>
      </c>
      <c r="AN35" s="86" t="s">
        <v>713</v>
      </c>
    </row>
    <row r="36" spans="1:40" ht="16.5">
      <c r="A36" s="60" t="s">
        <v>86</v>
      </c>
      <c r="B36" s="34" t="s">
        <v>139</v>
      </c>
      <c r="C36" s="59">
        <v>1</v>
      </c>
      <c r="D36" s="227">
        <v>422.69</v>
      </c>
      <c r="E36" s="130">
        <v>500</v>
      </c>
      <c r="F36" s="130">
        <f t="shared" si="1"/>
        <v>211345</v>
      </c>
      <c r="G36" s="228"/>
      <c r="H36" s="229">
        <f t="shared" si="2"/>
        <v>211345</v>
      </c>
      <c r="I36" s="206">
        <v>3</v>
      </c>
      <c r="J36" s="81" t="s">
        <v>764</v>
      </c>
      <c r="K36" s="81" t="s">
        <v>765</v>
      </c>
      <c r="L36" s="81" t="s">
        <v>716</v>
      </c>
      <c r="M36" s="65">
        <v>2</v>
      </c>
      <c r="N36" s="65">
        <v>1894</v>
      </c>
      <c r="O36" s="65"/>
      <c r="P36" s="65"/>
      <c r="Q36" s="65"/>
      <c r="R36" s="65"/>
      <c r="S36" s="65"/>
      <c r="T36" s="65"/>
      <c r="U36" s="65" t="s">
        <v>713</v>
      </c>
      <c r="V36" s="81" t="s">
        <v>713</v>
      </c>
      <c r="W36" s="81">
        <v>2010</v>
      </c>
      <c r="X36" s="81" t="s">
        <v>992</v>
      </c>
      <c r="Y36" s="81" t="s">
        <v>975</v>
      </c>
      <c r="Z36" s="81" t="s">
        <v>975</v>
      </c>
      <c r="AA36" s="65" t="s">
        <v>713</v>
      </c>
      <c r="AB36" s="81" t="s">
        <v>713</v>
      </c>
      <c r="AC36" s="65" t="s">
        <v>713</v>
      </c>
      <c r="AD36" s="65" t="s">
        <v>713</v>
      </c>
      <c r="AE36" s="65" t="s">
        <v>713</v>
      </c>
      <c r="AF36" s="61"/>
      <c r="AG36" s="61">
        <v>2</v>
      </c>
      <c r="AH36" s="80"/>
      <c r="AI36" s="86"/>
      <c r="AJ36" s="80"/>
      <c r="AK36" s="224"/>
      <c r="AL36" s="80"/>
      <c r="AM36" s="86" t="s">
        <v>713</v>
      </c>
      <c r="AN36" s="86" t="s">
        <v>713</v>
      </c>
    </row>
    <row r="37" spans="1:40" ht="16.5">
      <c r="A37" s="60" t="s">
        <v>87</v>
      </c>
      <c r="B37" s="34" t="s">
        <v>592</v>
      </c>
      <c r="C37" s="59">
        <v>1</v>
      </c>
      <c r="D37" s="227">
        <v>197.15</v>
      </c>
      <c r="E37" s="130">
        <v>500</v>
      </c>
      <c r="F37" s="130"/>
      <c r="G37" s="228">
        <v>295725</v>
      </c>
      <c r="H37" s="229">
        <f t="shared" si="2"/>
        <v>-295725</v>
      </c>
      <c r="I37" s="206">
        <v>2</v>
      </c>
      <c r="J37" s="81" t="s">
        <v>764</v>
      </c>
      <c r="K37" s="81" t="s">
        <v>765</v>
      </c>
      <c r="L37" s="81" t="s">
        <v>716</v>
      </c>
      <c r="M37" s="65">
        <v>2</v>
      </c>
      <c r="N37" s="65">
        <v>1890</v>
      </c>
      <c r="O37" s="65"/>
      <c r="P37" s="65"/>
      <c r="Q37" s="65"/>
      <c r="R37" s="65"/>
      <c r="S37" s="65"/>
      <c r="T37" s="65"/>
      <c r="U37" s="65" t="s">
        <v>713</v>
      </c>
      <c r="V37" s="81" t="s">
        <v>713</v>
      </c>
      <c r="W37" s="81">
        <v>2010</v>
      </c>
      <c r="X37" s="81" t="s">
        <v>975</v>
      </c>
      <c r="Y37" s="81" t="s">
        <v>975</v>
      </c>
      <c r="Z37" s="81" t="s">
        <v>975</v>
      </c>
      <c r="AA37" s="65" t="s">
        <v>713</v>
      </c>
      <c r="AB37" s="81" t="s">
        <v>762</v>
      </c>
      <c r="AC37" s="65" t="s">
        <v>713</v>
      </c>
      <c r="AD37" s="65" t="s">
        <v>713</v>
      </c>
      <c r="AE37" s="65" t="s">
        <v>713</v>
      </c>
      <c r="AF37" s="61"/>
      <c r="AG37" s="61">
        <v>2</v>
      </c>
      <c r="AH37" s="80"/>
      <c r="AI37" s="86"/>
      <c r="AJ37" s="80"/>
      <c r="AK37" s="224"/>
      <c r="AL37" s="80"/>
      <c r="AM37" s="86" t="s">
        <v>713</v>
      </c>
      <c r="AN37" s="86" t="s">
        <v>713</v>
      </c>
    </row>
    <row r="38" spans="1:40" ht="16.5">
      <c r="A38" s="60" t="s">
        <v>88</v>
      </c>
      <c r="B38" s="34" t="s">
        <v>593</v>
      </c>
      <c r="C38" s="59">
        <v>1</v>
      </c>
      <c r="D38" s="227">
        <v>67.63</v>
      </c>
      <c r="E38" s="130">
        <v>500</v>
      </c>
      <c r="F38" s="130">
        <f t="shared" si="1"/>
        <v>33815</v>
      </c>
      <c r="G38" s="228"/>
      <c r="H38" s="229">
        <f t="shared" si="2"/>
        <v>33815</v>
      </c>
      <c r="I38" s="204">
        <v>2</v>
      </c>
      <c r="J38" s="65" t="s">
        <v>764</v>
      </c>
      <c r="K38" s="65" t="s">
        <v>765</v>
      </c>
      <c r="L38" s="65" t="s">
        <v>716</v>
      </c>
      <c r="M38" s="65">
        <v>2</v>
      </c>
      <c r="N38" s="65">
        <v>1900</v>
      </c>
      <c r="O38" s="65"/>
      <c r="P38" s="65"/>
      <c r="Q38" s="65"/>
      <c r="R38" s="65"/>
      <c r="S38" s="65"/>
      <c r="T38" s="65"/>
      <c r="U38" s="65" t="s">
        <v>713</v>
      </c>
      <c r="V38" s="65" t="s">
        <v>713</v>
      </c>
      <c r="W38" s="65" t="s">
        <v>767</v>
      </c>
      <c r="X38" s="65" t="s">
        <v>762</v>
      </c>
      <c r="Y38" s="65" t="s">
        <v>688</v>
      </c>
      <c r="Z38" s="65" t="s">
        <v>784</v>
      </c>
      <c r="AA38" s="65" t="s">
        <v>713</v>
      </c>
      <c r="AB38" s="65" t="s">
        <v>713</v>
      </c>
      <c r="AC38" s="65" t="s">
        <v>713</v>
      </c>
      <c r="AD38" s="65" t="s">
        <v>713</v>
      </c>
      <c r="AE38" s="65" t="s">
        <v>713</v>
      </c>
      <c r="AF38" s="61"/>
      <c r="AG38" s="61">
        <v>1</v>
      </c>
      <c r="AH38" s="80"/>
      <c r="AI38" s="86"/>
      <c r="AJ38" s="80"/>
      <c r="AK38" s="224"/>
      <c r="AL38" s="80" t="s">
        <v>784</v>
      </c>
      <c r="AM38" s="86" t="s">
        <v>713</v>
      </c>
      <c r="AN38" s="86" t="s">
        <v>713</v>
      </c>
    </row>
    <row r="39" spans="1:40" s="63" customFormat="1" ht="16.5">
      <c r="A39" s="60" t="s">
        <v>89</v>
      </c>
      <c r="B39" s="34" t="s">
        <v>594</v>
      </c>
      <c r="C39" s="59">
        <v>1</v>
      </c>
      <c r="D39" s="227">
        <v>68.59</v>
      </c>
      <c r="E39" s="130">
        <v>500</v>
      </c>
      <c r="F39" s="130"/>
      <c r="G39" s="228">
        <v>41426.35</v>
      </c>
      <c r="H39" s="229">
        <f t="shared" si="2"/>
        <v>-41426.35</v>
      </c>
      <c r="I39" s="204">
        <v>1</v>
      </c>
      <c r="J39" s="65" t="s">
        <v>764</v>
      </c>
      <c r="K39" s="65" t="s">
        <v>765</v>
      </c>
      <c r="L39" s="65" t="s">
        <v>716</v>
      </c>
      <c r="M39" s="65">
        <v>2</v>
      </c>
      <c r="N39" s="65"/>
      <c r="O39" s="65">
        <v>1910</v>
      </c>
      <c r="P39" s="65"/>
      <c r="Q39" s="65"/>
      <c r="R39" s="65"/>
      <c r="S39" s="65"/>
      <c r="T39" s="65"/>
      <c r="U39" s="65" t="s">
        <v>713</v>
      </c>
      <c r="V39" s="65" t="s">
        <v>713</v>
      </c>
      <c r="W39" s="65" t="s">
        <v>767</v>
      </c>
      <c r="X39" s="65" t="s">
        <v>762</v>
      </c>
      <c r="Y39" s="65" t="s">
        <v>713</v>
      </c>
      <c r="Z39" s="65" t="s">
        <v>789</v>
      </c>
      <c r="AA39" s="65" t="s">
        <v>713</v>
      </c>
      <c r="AB39" s="65" t="s">
        <v>713</v>
      </c>
      <c r="AC39" s="65" t="s">
        <v>713</v>
      </c>
      <c r="AD39" s="65" t="s">
        <v>713</v>
      </c>
      <c r="AE39" s="65" t="s">
        <v>713</v>
      </c>
      <c r="AF39" s="61"/>
      <c r="AG39" s="61"/>
      <c r="AH39" s="80"/>
      <c r="AI39" s="86"/>
      <c r="AJ39" s="80"/>
      <c r="AK39" s="224"/>
      <c r="AL39" s="80" t="s">
        <v>777</v>
      </c>
      <c r="AM39" s="86" t="s">
        <v>713</v>
      </c>
      <c r="AN39" s="86" t="s">
        <v>713</v>
      </c>
    </row>
    <row r="40" spans="1:40" ht="47.25" customHeight="1">
      <c r="A40" s="60" t="s">
        <v>91</v>
      </c>
      <c r="B40" s="34" t="s">
        <v>595</v>
      </c>
      <c r="C40" s="59">
        <v>1</v>
      </c>
      <c r="D40" s="231" t="s">
        <v>984</v>
      </c>
      <c r="E40" s="130">
        <v>500</v>
      </c>
      <c r="F40" s="360"/>
      <c r="G40" s="228">
        <v>50990.54</v>
      </c>
      <c r="H40" s="229">
        <f t="shared" si="2"/>
        <v>-50990.54</v>
      </c>
      <c r="I40" s="204">
        <v>1</v>
      </c>
      <c r="J40" s="65" t="s">
        <v>883</v>
      </c>
      <c r="K40" s="65" t="s">
        <v>884</v>
      </c>
      <c r="L40" s="65" t="s">
        <v>716</v>
      </c>
      <c r="M40" s="65">
        <v>2</v>
      </c>
      <c r="N40" s="65"/>
      <c r="O40" s="65">
        <v>1910</v>
      </c>
      <c r="P40" s="65"/>
      <c r="Q40" s="65"/>
      <c r="R40" s="65"/>
      <c r="S40" s="65"/>
      <c r="T40" s="65"/>
      <c r="U40" s="65" t="s">
        <v>713</v>
      </c>
      <c r="V40" s="65" t="s">
        <v>713</v>
      </c>
      <c r="W40" s="65" t="s">
        <v>767</v>
      </c>
      <c r="X40" s="65" t="s">
        <v>713</v>
      </c>
      <c r="Y40" s="65" t="s">
        <v>713</v>
      </c>
      <c r="Z40" s="65" t="s">
        <v>784</v>
      </c>
      <c r="AA40" s="65" t="s">
        <v>713</v>
      </c>
      <c r="AB40" s="65"/>
      <c r="AC40" s="65" t="s">
        <v>713</v>
      </c>
      <c r="AD40" s="65" t="s">
        <v>713</v>
      </c>
      <c r="AE40" s="65" t="s">
        <v>713</v>
      </c>
      <c r="AF40" s="61"/>
      <c r="AG40" s="61">
        <v>1</v>
      </c>
      <c r="AH40" s="80"/>
      <c r="AI40" s="86"/>
      <c r="AJ40" s="80"/>
      <c r="AK40" s="224"/>
      <c r="AL40" s="80" t="s">
        <v>784</v>
      </c>
      <c r="AM40" s="86" t="s">
        <v>713</v>
      </c>
      <c r="AN40" s="86" t="s">
        <v>713</v>
      </c>
    </row>
    <row r="41" spans="1:40" ht="16.5">
      <c r="A41" s="60" t="s">
        <v>93</v>
      </c>
      <c r="B41" s="34" t="s">
        <v>213</v>
      </c>
      <c r="C41" s="59">
        <v>1</v>
      </c>
      <c r="D41" s="227">
        <v>128.91</v>
      </c>
      <c r="E41" s="130">
        <v>500</v>
      </c>
      <c r="F41" s="130">
        <f t="shared" si="1"/>
        <v>64455</v>
      </c>
      <c r="G41" s="228"/>
      <c r="H41" s="229">
        <f t="shared" si="2"/>
        <v>64455</v>
      </c>
      <c r="I41" s="204">
        <v>1</v>
      </c>
      <c r="J41" s="65" t="s">
        <v>764</v>
      </c>
      <c r="K41" s="65" t="s">
        <v>763</v>
      </c>
      <c r="L41" s="65" t="s">
        <v>766</v>
      </c>
      <c r="M41" s="65">
        <v>2</v>
      </c>
      <c r="N41" s="65">
        <v>1890</v>
      </c>
      <c r="O41" s="65"/>
      <c r="P41" s="65"/>
      <c r="Q41" s="65"/>
      <c r="R41" s="65"/>
      <c r="S41" s="65"/>
      <c r="T41" s="65"/>
      <c r="U41" s="65" t="s">
        <v>713</v>
      </c>
      <c r="V41" s="81" t="s">
        <v>713</v>
      </c>
      <c r="W41" s="81"/>
      <c r="X41" s="81"/>
      <c r="Y41" s="81"/>
      <c r="Z41" s="81"/>
      <c r="AA41" s="81"/>
      <c r="AB41" s="81"/>
      <c r="AC41" s="65" t="s">
        <v>713</v>
      </c>
      <c r="AD41" s="65" t="s">
        <v>713</v>
      </c>
      <c r="AE41" s="65" t="s">
        <v>713</v>
      </c>
      <c r="AF41" s="61"/>
      <c r="AG41" s="61">
        <v>1</v>
      </c>
      <c r="AH41" s="80"/>
      <c r="AI41" s="86"/>
      <c r="AJ41" s="80"/>
      <c r="AK41" s="224"/>
      <c r="AL41" s="80"/>
      <c r="AM41" s="86" t="s">
        <v>713</v>
      </c>
      <c r="AN41" s="86" t="s">
        <v>713</v>
      </c>
    </row>
    <row r="42" spans="1:40" ht="16.5">
      <c r="A42" s="60" t="s">
        <v>94</v>
      </c>
      <c r="B42" s="34" t="s">
        <v>219</v>
      </c>
      <c r="C42" s="59">
        <v>2</v>
      </c>
      <c r="D42" s="227">
        <v>406.62</v>
      </c>
      <c r="E42" s="130">
        <v>500</v>
      </c>
      <c r="F42" s="130">
        <f t="shared" si="1"/>
        <v>203310</v>
      </c>
      <c r="G42" s="228"/>
      <c r="H42" s="229">
        <f t="shared" si="2"/>
        <v>203310</v>
      </c>
      <c r="I42" s="206">
        <v>1</v>
      </c>
      <c r="J42" s="81" t="s">
        <v>764</v>
      </c>
      <c r="K42" s="81" t="s">
        <v>763</v>
      </c>
      <c r="L42" s="81" t="s">
        <v>766</v>
      </c>
      <c r="M42" s="65">
        <v>2</v>
      </c>
      <c r="N42" s="65"/>
      <c r="O42" s="65">
        <v>1930</v>
      </c>
      <c r="P42" s="65"/>
      <c r="Q42" s="65"/>
      <c r="R42" s="65"/>
      <c r="S42" s="65"/>
      <c r="T42" s="65"/>
      <c r="U42" s="65" t="s">
        <v>713</v>
      </c>
      <c r="V42" s="81" t="s">
        <v>713</v>
      </c>
      <c r="W42" s="97">
        <v>40161</v>
      </c>
      <c r="X42" s="96" t="s">
        <v>762</v>
      </c>
      <c r="Y42" s="96" t="s">
        <v>713</v>
      </c>
      <c r="Z42" s="96" t="s">
        <v>969</v>
      </c>
      <c r="AA42" s="80" t="s">
        <v>713</v>
      </c>
      <c r="AB42" s="96" t="s">
        <v>762</v>
      </c>
      <c r="AC42" s="65" t="s">
        <v>713</v>
      </c>
      <c r="AD42" s="65" t="s">
        <v>713</v>
      </c>
      <c r="AE42" s="65" t="s">
        <v>713</v>
      </c>
      <c r="AF42" s="61"/>
      <c r="AG42" s="61">
        <v>1</v>
      </c>
      <c r="AH42" s="80"/>
      <c r="AI42" s="86"/>
      <c r="AJ42" s="80"/>
      <c r="AK42" s="224"/>
      <c r="AL42" s="80"/>
      <c r="AM42" s="86" t="s">
        <v>713</v>
      </c>
      <c r="AN42" s="86" t="s">
        <v>713</v>
      </c>
    </row>
    <row r="43" spans="1:40" ht="16.5">
      <c r="A43" s="60" t="s">
        <v>95</v>
      </c>
      <c r="B43" s="34" t="s">
        <v>596</v>
      </c>
      <c r="C43" s="59">
        <v>1</v>
      </c>
      <c r="D43" s="227">
        <v>30.47</v>
      </c>
      <c r="E43" s="130">
        <v>500</v>
      </c>
      <c r="F43" s="130">
        <f t="shared" si="1"/>
        <v>15235</v>
      </c>
      <c r="G43" s="228"/>
      <c r="H43" s="229">
        <f t="shared" si="2"/>
        <v>15235</v>
      </c>
      <c r="I43" s="206">
        <v>1</v>
      </c>
      <c r="J43" s="81" t="s">
        <v>764</v>
      </c>
      <c r="K43" s="81" t="s">
        <v>765</v>
      </c>
      <c r="L43" s="81" t="s">
        <v>716</v>
      </c>
      <c r="M43" s="65">
        <v>2</v>
      </c>
      <c r="N43" s="65"/>
      <c r="O43" s="65">
        <v>1910</v>
      </c>
      <c r="P43" s="65"/>
      <c r="Q43" s="65"/>
      <c r="R43" s="65"/>
      <c r="S43" s="65"/>
      <c r="T43" s="65"/>
      <c r="U43" s="65" t="s">
        <v>713</v>
      </c>
      <c r="V43" s="81" t="s">
        <v>713</v>
      </c>
      <c r="W43" s="81">
        <v>2009</v>
      </c>
      <c r="X43" s="81" t="s">
        <v>762</v>
      </c>
      <c r="Y43" s="81" t="s">
        <v>975</v>
      </c>
      <c r="Z43" s="81">
        <v>2010</v>
      </c>
      <c r="AA43" s="81"/>
      <c r="AB43" s="81" t="s">
        <v>713</v>
      </c>
      <c r="AC43" s="65" t="s">
        <v>713</v>
      </c>
      <c r="AD43" s="65" t="s">
        <v>713</v>
      </c>
      <c r="AE43" s="65" t="s">
        <v>713</v>
      </c>
      <c r="AF43" s="61"/>
      <c r="AG43" s="61">
        <v>2</v>
      </c>
      <c r="AH43" s="80"/>
      <c r="AI43" s="86"/>
      <c r="AJ43" s="80"/>
      <c r="AK43" s="224"/>
      <c r="AL43" s="80"/>
      <c r="AM43" s="86" t="s">
        <v>713</v>
      </c>
      <c r="AN43" s="86" t="s">
        <v>713</v>
      </c>
    </row>
    <row r="44" spans="1:40" ht="16.5">
      <c r="A44" s="60" t="s">
        <v>96</v>
      </c>
      <c r="B44" s="34" t="s">
        <v>597</v>
      </c>
      <c r="C44" s="59">
        <v>1</v>
      </c>
      <c r="D44" s="227">
        <v>233.83</v>
      </c>
      <c r="E44" s="130">
        <v>500</v>
      </c>
      <c r="F44" s="130">
        <f t="shared" si="1"/>
        <v>116915</v>
      </c>
      <c r="G44" s="228"/>
      <c r="H44" s="229">
        <f t="shared" si="2"/>
        <v>116915</v>
      </c>
      <c r="I44" s="204">
        <v>3</v>
      </c>
      <c r="J44" s="65" t="s">
        <v>764</v>
      </c>
      <c r="K44" s="65" t="s">
        <v>763</v>
      </c>
      <c r="L44" s="65" t="s">
        <v>716</v>
      </c>
      <c r="M44" s="65">
        <v>2</v>
      </c>
      <c r="N44" s="65"/>
      <c r="O44" s="65">
        <v>1901</v>
      </c>
      <c r="P44" s="65"/>
      <c r="Q44" s="65"/>
      <c r="R44" s="65"/>
      <c r="S44" s="65"/>
      <c r="T44" s="65"/>
      <c r="U44" s="65" t="s">
        <v>713</v>
      </c>
      <c r="V44" s="65" t="s">
        <v>713</v>
      </c>
      <c r="W44" s="65" t="s">
        <v>769</v>
      </c>
      <c r="X44" s="65" t="s">
        <v>762</v>
      </c>
      <c r="Y44" s="65" t="s">
        <v>713</v>
      </c>
      <c r="Z44" s="65" t="s">
        <v>776</v>
      </c>
      <c r="AA44" s="65" t="s">
        <v>713</v>
      </c>
      <c r="AB44" s="65" t="s">
        <v>762</v>
      </c>
      <c r="AC44" s="65" t="s">
        <v>713</v>
      </c>
      <c r="AD44" s="65" t="s">
        <v>713</v>
      </c>
      <c r="AE44" s="65" t="s">
        <v>713</v>
      </c>
      <c r="AF44" s="61"/>
      <c r="AG44" s="61">
        <v>1</v>
      </c>
      <c r="AH44" s="80"/>
      <c r="AI44" s="86"/>
      <c r="AJ44" s="80"/>
      <c r="AK44" s="224"/>
      <c r="AL44" s="80" t="s">
        <v>778</v>
      </c>
      <c r="AM44" s="86" t="s">
        <v>713</v>
      </c>
      <c r="AN44" s="86" t="s">
        <v>713</v>
      </c>
    </row>
    <row r="45" spans="1:40" ht="16.5">
      <c r="A45" s="60" t="s">
        <v>98</v>
      </c>
      <c r="B45" s="34" t="s">
        <v>598</v>
      </c>
      <c r="C45" s="59">
        <v>1</v>
      </c>
      <c r="D45" s="227">
        <v>245.17</v>
      </c>
      <c r="E45" s="130">
        <v>500</v>
      </c>
      <c r="F45" s="130">
        <f t="shared" si="1"/>
        <v>122585</v>
      </c>
      <c r="G45" s="228"/>
      <c r="H45" s="229">
        <f t="shared" si="2"/>
        <v>122585</v>
      </c>
      <c r="I45" s="204">
        <v>1</v>
      </c>
      <c r="J45" s="65" t="s">
        <v>764</v>
      </c>
      <c r="K45" s="65" t="s">
        <v>763</v>
      </c>
      <c r="L45" s="65" t="s">
        <v>716</v>
      </c>
      <c r="M45" s="65">
        <v>2</v>
      </c>
      <c r="N45" s="65">
        <v>1900</v>
      </c>
      <c r="O45" s="65"/>
      <c r="P45" s="65"/>
      <c r="Q45" s="65"/>
      <c r="R45" s="65"/>
      <c r="S45" s="65"/>
      <c r="T45" s="65"/>
      <c r="U45" s="65" t="s">
        <v>713</v>
      </c>
      <c r="V45" s="65" t="s">
        <v>713</v>
      </c>
      <c r="W45" s="65"/>
      <c r="X45" s="65"/>
      <c r="Y45" s="65"/>
      <c r="Z45" s="65" t="s">
        <v>789</v>
      </c>
      <c r="AA45" s="65" t="s">
        <v>713</v>
      </c>
      <c r="AB45" s="65" t="s">
        <v>713</v>
      </c>
      <c r="AC45" s="65" t="s">
        <v>713</v>
      </c>
      <c r="AD45" s="65" t="s">
        <v>713</v>
      </c>
      <c r="AE45" s="65" t="s">
        <v>713</v>
      </c>
      <c r="AF45" s="61"/>
      <c r="AG45" s="61">
        <v>2</v>
      </c>
      <c r="AH45" s="80"/>
      <c r="AI45" s="86"/>
      <c r="AJ45" s="80"/>
      <c r="AK45" s="224"/>
      <c r="AL45" s="80" t="s">
        <v>784</v>
      </c>
      <c r="AM45" s="86" t="s">
        <v>713</v>
      </c>
      <c r="AN45" s="86" t="s">
        <v>713</v>
      </c>
    </row>
    <row r="46" spans="1:40" ht="16.5" hidden="1">
      <c r="A46" s="60" t="s">
        <v>100</v>
      </c>
      <c r="B46" s="34" t="s">
        <v>880</v>
      </c>
      <c r="C46" s="59">
        <v>1</v>
      </c>
      <c r="D46" s="227">
        <v>1029.5</v>
      </c>
      <c r="E46" s="130"/>
      <c r="F46" s="130"/>
      <c r="G46" s="228">
        <v>753198.26</v>
      </c>
      <c r="H46" s="229">
        <f t="shared" si="2"/>
        <v>-753198.26</v>
      </c>
      <c r="I46" s="204">
        <v>3</v>
      </c>
      <c r="J46" s="65" t="s">
        <v>764</v>
      </c>
      <c r="K46" s="65" t="s">
        <v>763</v>
      </c>
      <c r="L46" s="65" t="s">
        <v>716</v>
      </c>
      <c r="M46" s="65">
        <v>2</v>
      </c>
      <c r="N46" s="65"/>
      <c r="O46" s="65">
        <v>1914</v>
      </c>
      <c r="P46" s="65"/>
      <c r="Q46" s="65"/>
      <c r="R46" s="65"/>
      <c r="S46" s="65"/>
      <c r="T46" s="65"/>
      <c r="U46" s="65" t="s">
        <v>713</v>
      </c>
      <c r="V46" s="65" t="s">
        <v>713</v>
      </c>
      <c r="W46" s="65" t="s">
        <v>775</v>
      </c>
      <c r="X46" s="65" t="s">
        <v>762</v>
      </c>
      <c r="Y46" s="65" t="s">
        <v>713</v>
      </c>
      <c r="Z46" s="65" t="s">
        <v>795</v>
      </c>
      <c r="AA46" s="65" t="s">
        <v>713</v>
      </c>
      <c r="AB46" s="65" t="s">
        <v>762</v>
      </c>
      <c r="AC46" s="65" t="s">
        <v>713</v>
      </c>
      <c r="AD46" s="65" t="s">
        <v>713</v>
      </c>
      <c r="AE46" s="65" t="s">
        <v>713</v>
      </c>
      <c r="AF46" s="61"/>
      <c r="AG46" s="61">
        <v>1</v>
      </c>
      <c r="AH46" s="80" t="s">
        <v>713</v>
      </c>
      <c r="AI46" s="86" t="s">
        <v>979</v>
      </c>
      <c r="AJ46" s="80" t="s">
        <v>841</v>
      </c>
      <c r="AK46" s="224">
        <v>14800</v>
      </c>
      <c r="AL46" s="80" t="s">
        <v>777</v>
      </c>
      <c r="AM46" s="86" t="s">
        <v>713</v>
      </c>
      <c r="AN46" s="86" t="s">
        <v>713</v>
      </c>
    </row>
    <row r="47" spans="1:40" s="57" customFormat="1" ht="16.5" hidden="1">
      <c r="A47" s="60" t="s">
        <v>101</v>
      </c>
      <c r="B47" s="56"/>
      <c r="C47" s="82"/>
      <c r="D47" s="231"/>
      <c r="E47" s="130"/>
      <c r="F47" s="130"/>
      <c r="G47" s="232"/>
      <c r="H47" s="229"/>
      <c r="I47" s="207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79"/>
      <c r="AG47" s="79"/>
      <c r="AH47" s="111"/>
      <c r="AI47" s="87"/>
      <c r="AJ47" s="111"/>
      <c r="AK47" s="225"/>
      <c r="AL47" s="111"/>
      <c r="AM47" s="87"/>
      <c r="AN47" s="87"/>
    </row>
    <row r="48" spans="1:40" ht="16.5">
      <c r="A48" s="60" t="s">
        <v>102</v>
      </c>
      <c r="B48" s="34" t="s">
        <v>599</v>
      </c>
      <c r="C48" s="59">
        <v>1</v>
      </c>
      <c r="D48" s="227">
        <v>157.13</v>
      </c>
      <c r="E48" s="130">
        <v>500</v>
      </c>
      <c r="F48" s="130">
        <f t="shared" si="1"/>
        <v>78565</v>
      </c>
      <c r="G48" s="228"/>
      <c r="H48" s="229"/>
      <c r="I48" s="204">
        <v>2</v>
      </c>
      <c r="J48" s="65" t="s">
        <v>764</v>
      </c>
      <c r="K48" s="65" t="s">
        <v>765</v>
      </c>
      <c r="L48" s="65" t="s">
        <v>716</v>
      </c>
      <c r="M48" s="65">
        <v>2</v>
      </c>
      <c r="N48" s="65"/>
      <c r="O48" s="65">
        <v>1915</v>
      </c>
      <c r="P48" s="65"/>
      <c r="Q48" s="65"/>
      <c r="R48" s="65"/>
      <c r="S48" s="65"/>
      <c r="T48" s="65"/>
      <c r="U48" s="65" t="s">
        <v>713</v>
      </c>
      <c r="V48" s="65" t="s">
        <v>713</v>
      </c>
      <c r="W48" s="65" t="s">
        <v>791</v>
      </c>
      <c r="X48" s="65" t="s">
        <v>762</v>
      </c>
      <c r="Y48" s="65" t="s">
        <v>713</v>
      </c>
      <c r="Z48" s="65" t="s">
        <v>788</v>
      </c>
      <c r="AA48" s="65" t="s">
        <v>713</v>
      </c>
      <c r="AB48" s="65" t="s">
        <v>762</v>
      </c>
      <c r="AC48" s="65" t="s">
        <v>713</v>
      </c>
      <c r="AD48" s="65" t="s">
        <v>713</v>
      </c>
      <c r="AE48" s="65" t="s">
        <v>713</v>
      </c>
      <c r="AF48" s="61"/>
      <c r="AG48" s="61">
        <v>1</v>
      </c>
      <c r="AH48" s="80" t="s">
        <v>713</v>
      </c>
      <c r="AI48" s="86"/>
      <c r="AJ48" s="80"/>
      <c r="AK48" s="224"/>
      <c r="AL48" s="80" t="s">
        <v>777</v>
      </c>
      <c r="AM48" s="86" t="s">
        <v>713</v>
      </c>
      <c r="AN48" s="86" t="s">
        <v>713</v>
      </c>
    </row>
    <row r="49" spans="1:40" ht="16.5">
      <c r="A49" s="60" t="s">
        <v>104</v>
      </c>
      <c r="B49" s="34" t="s">
        <v>600</v>
      </c>
      <c r="C49" s="59">
        <v>1</v>
      </c>
      <c r="D49" s="227">
        <v>38.73</v>
      </c>
      <c r="E49" s="130">
        <v>500</v>
      </c>
      <c r="F49" s="130">
        <f t="shared" si="1"/>
        <v>19365</v>
      </c>
      <c r="G49" s="228"/>
      <c r="H49" s="229"/>
      <c r="I49" s="204">
        <v>1</v>
      </c>
      <c r="J49" s="65" t="s">
        <v>764</v>
      </c>
      <c r="K49" s="65" t="s">
        <v>765</v>
      </c>
      <c r="L49" s="65" t="s">
        <v>716</v>
      </c>
      <c r="M49" s="65">
        <v>2</v>
      </c>
      <c r="N49" s="65">
        <v>1890</v>
      </c>
      <c r="O49" s="65"/>
      <c r="P49" s="65"/>
      <c r="Q49" s="65"/>
      <c r="R49" s="65"/>
      <c r="S49" s="65"/>
      <c r="T49" s="65"/>
      <c r="U49" s="65" t="s">
        <v>713</v>
      </c>
      <c r="V49" s="65" t="s">
        <v>713</v>
      </c>
      <c r="W49" s="65" t="s">
        <v>849</v>
      </c>
      <c r="X49" s="65" t="s">
        <v>762</v>
      </c>
      <c r="Y49" s="65" t="s">
        <v>713</v>
      </c>
      <c r="Z49" s="65" t="s">
        <v>789</v>
      </c>
      <c r="AA49" s="65" t="s">
        <v>713</v>
      </c>
      <c r="AB49" s="65" t="s">
        <v>713</v>
      </c>
      <c r="AC49" s="65" t="s">
        <v>713</v>
      </c>
      <c r="AD49" s="65" t="s">
        <v>713</v>
      </c>
      <c r="AE49" s="65" t="s">
        <v>713</v>
      </c>
      <c r="AF49" s="61"/>
      <c r="AG49" s="61">
        <v>1</v>
      </c>
      <c r="AH49" s="80" t="s">
        <v>713</v>
      </c>
      <c r="AI49" s="86"/>
      <c r="AJ49" s="80"/>
      <c r="AK49" s="224"/>
      <c r="AL49" s="80" t="s">
        <v>784</v>
      </c>
      <c r="AM49" s="86" t="s">
        <v>713</v>
      </c>
      <c r="AN49" s="86" t="s">
        <v>713</v>
      </c>
    </row>
    <row r="50" spans="1:40" ht="16.5">
      <c r="A50" s="60" t="s">
        <v>106</v>
      </c>
      <c r="B50" s="34" t="s">
        <v>601</v>
      </c>
      <c r="C50" s="59">
        <v>1</v>
      </c>
      <c r="D50" s="227">
        <v>82.9</v>
      </c>
      <c r="E50" s="130">
        <v>500</v>
      </c>
      <c r="F50" s="130">
        <f t="shared" si="1"/>
        <v>41450</v>
      </c>
      <c r="G50" s="228"/>
      <c r="H50" s="229"/>
      <c r="I50" s="204">
        <v>1</v>
      </c>
      <c r="J50" s="65" t="s">
        <v>764</v>
      </c>
      <c r="K50" s="65" t="s">
        <v>765</v>
      </c>
      <c r="L50" s="65" t="s">
        <v>716</v>
      </c>
      <c r="M50" s="65">
        <v>2</v>
      </c>
      <c r="N50" s="65">
        <v>1890</v>
      </c>
      <c r="O50" s="65"/>
      <c r="P50" s="65"/>
      <c r="Q50" s="65"/>
      <c r="R50" s="65"/>
      <c r="S50" s="65"/>
      <c r="T50" s="65"/>
      <c r="U50" s="65" t="s">
        <v>713</v>
      </c>
      <c r="V50" s="65" t="s">
        <v>713</v>
      </c>
      <c r="W50" s="65" t="s">
        <v>849</v>
      </c>
      <c r="X50" s="65" t="s">
        <v>762</v>
      </c>
      <c r="Y50" s="65" t="s">
        <v>713</v>
      </c>
      <c r="Z50" s="65" t="s">
        <v>784</v>
      </c>
      <c r="AA50" s="65" t="s">
        <v>713</v>
      </c>
      <c r="AB50" s="65" t="s">
        <v>762</v>
      </c>
      <c r="AC50" s="65" t="s">
        <v>713</v>
      </c>
      <c r="AD50" s="65" t="s">
        <v>713</v>
      </c>
      <c r="AE50" s="65" t="s">
        <v>713</v>
      </c>
      <c r="AF50" s="61"/>
      <c r="AG50" s="61">
        <v>1</v>
      </c>
      <c r="AH50" s="80" t="s">
        <v>713</v>
      </c>
      <c r="AI50" s="86"/>
      <c r="AJ50" s="80"/>
      <c r="AK50" s="224"/>
      <c r="AL50" s="80" t="s">
        <v>777</v>
      </c>
      <c r="AM50" s="86" t="s">
        <v>713</v>
      </c>
      <c r="AN50" s="86" t="s">
        <v>713</v>
      </c>
    </row>
    <row r="51" spans="1:40" ht="16.5">
      <c r="A51" s="60" t="s">
        <v>108</v>
      </c>
      <c r="B51" s="34" t="s">
        <v>602</v>
      </c>
      <c r="C51" s="59">
        <v>1</v>
      </c>
      <c r="D51" s="227">
        <v>35.75</v>
      </c>
      <c r="E51" s="130">
        <v>500</v>
      </c>
      <c r="F51" s="130">
        <f t="shared" si="1"/>
        <v>17875</v>
      </c>
      <c r="G51" s="228"/>
      <c r="H51" s="229"/>
      <c r="I51" s="204">
        <v>1</v>
      </c>
      <c r="J51" s="65" t="s">
        <v>764</v>
      </c>
      <c r="K51" s="65" t="s">
        <v>765</v>
      </c>
      <c r="L51" s="65" t="s">
        <v>716</v>
      </c>
      <c r="M51" s="65">
        <v>2</v>
      </c>
      <c r="N51" s="65">
        <v>1900</v>
      </c>
      <c r="O51" s="65"/>
      <c r="P51" s="65"/>
      <c r="Q51" s="65"/>
      <c r="R51" s="65"/>
      <c r="S51" s="65"/>
      <c r="T51" s="65"/>
      <c r="U51" s="65" t="s">
        <v>713</v>
      </c>
      <c r="V51" s="65" t="s">
        <v>713</v>
      </c>
      <c r="W51" s="80" t="s">
        <v>768</v>
      </c>
      <c r="X51" s="80" t="s">
        <v>762</v>
      </c>
      <c r="Y51" s="80" t="s">
        <v>713</v>
      </c>
      <c r="Z51" s="80" t="s">
        <v>788</v>
      </c>
      <c r="AA51" s="86" t="s">
        <v>713</v>
      </c>
      <c r="AB51" s="65" t="s">
        <v>713</v>
      </c>
      <c r="AC51" s="65" t="s">
        <v>713</v>
      </c>
      <c r="AD51" s="65" t="s">
        <v>713</v>
      </c>
      <c r="AE51" s="65" t="s">
        <v>713</v>
      </c>
      <c r="AF51" s="61"/>
      <c r="AG51" s="61">
        <v>1</v>
      </c>
      <c r="AH51" s="80"/>
      <c r="AI51" s="86"/>
      <c r="AJ51" s="80"/>
      <c r="AK51" s="224"/>
      <c r="AL51" s="80" t="s">
        <v>784</v>
      </c>
      <c r="AM51" s="86" t="s">
        <v>713</v>
      </c>
      <c r="AN51" s="86" t="s">
        <v>713</v>
      </c>
    </row>
    <row r="52" spans="1:40" ht="16.5">
      <c r="A52" s="60" t="s">
        <v>110</v>
      </c>
      <c r="B52" s="34" t="s">
        <v>603</v>
      </c>
      <c r="C52" s="59">
        <v>1</v>
      </c>
      <c r="D52" s="227">
        <v>326.45</v>
      </c>
      <c r="E52" s="130">
        <v>500</v>
      </c>
      <c r="F52" s="130">
        <f t="shared" si="1"/>
        <v>163225</v>
      </c>
      <c r="G52" s="228"/>
      <c r="H52" s="229"/>
      <c r="I52" s="204">
        <v>2</v>
      </c>
      <c r="J52" s="65" t="s">
        <v>764</v>
      </c>
      <c r="K52" s="65" t="s">
        <v>765</v>
      </c>
      <c r="L52" s="65" t="s">
        <v>716</v>
      </c>
      <c r="M52" s="65">
        <v>2</v>
      </c>
      <c r="N52" s="65"/>
      <c r="O52" s="65">
        <v>1915</v>
      </c>
      <c r="P52" s="65"/>
      <c r="Q52" s="65"/>
      <c r="R52" s="65"/>
      <c r="S52" s="65"/>
      <c r="T52" s="65"/>
      <c r="U52" s="65" t="s">
        <v>713</v>
      </c>
      <c r="V52" s="65" t="s">
        <v>713</v>
      </c>
      <c r="W52" s="65" t="s">
        <v>768</v>
      </c>
      <c r="X52" s="65" t="s">
        <v>762</v>
      </c>
      <c r="Y52" s="65" t="s">
        <v>762</v>
      </c>
      <c r="Z52" s="65" t="s">
        <v>856</v>
      </c>
      <c r="AA52" s="65" t="s">
        <v>713</v>
      </c>
      <c r="AB52" s="65" t="s">
        <v>713</v>
      </c>
      <c r="AC52" s="65" t="s">
        <v>713</v>
      </c>
      <c r="AD52" s="65" t="s">
        <v>713</v>
      </c>
      <c r="AE52" s="65" t="s">
        <v>713</v>
      </c>
      <c r="AF52" s="61"/>
      <c r="AG52" s="61">
        <v>1</v>
      </c>
      <c r="AH52" s="80"/>
      <c r="AI52" s="86" t="s">
        <v>979</v>
      </c>
      <c r="AJ52" s="80" t="s">
        <v>824</v>
      </c>
      <c r="AK52" s="224">
        <f>14600+6500</f>
        <v>21100</v>
      </c>
      <c r="AL52" s="80" t="s">
        <v>784</v>
      </c>
      <c r="AM52" s="86" t="s">
        <v>713</v>
      </c>
      <c r="AN52" s="86" t="s">
        <v>713</v>
      </c>
    </row>
    <row r="53" spans="1:40" ht="16.5">
      <c r="A53" s="60" t="s">
        <v>112</v>
      </c>
      <c r="B53" s="34" t="s">
        <v>603</v>
      </c>
      <c r="C53" s="59">
        <v>1</v>
      </c>
      <c r="D53" s="227">
        <v>62.94</v>
      </c>
      <c r="E53" s="130">
        <v>500</v>
      </c>
      <c r="F53" s="130">
        <f t="shared" si="1"/>
        <v>31470</v>
      </c>
      <c r="G53" s="228"/>
      <c r="H53" s="229"/>
      <c r="I53" s="204">
        <v>1</v>
      </c>
      <c r="J53" s="65" t="s">
        <v>764</v>
      </c>
      <c r="K53" s="65" t="s">
        <v>765</v>
      </c>
      <c r="L53" s="65" t="s">
        <v>716</v>
      </c>
      <c r="M53" s="65">
        <v>2</v>
      </c>
      <c r="N53" s="65"/>
      <c r="O53" s="65">
        <v>1915</v>
      </c>
      <c r="P53" s="65"/>
      <c r="Q53" s="65"/>
      <c r="R53" s="65"/>
      <c r="S53" s="65"/>
      <c r="T53" s="65"/>
      <c r="U53" s="65" t="s">
        <v>713</v>
      </c>
      <c r="V53" s="65" t="s">
        <v>713</v>
      </c>
      <c r="W53" s="65" t="s">
        <v>768</v>
      </c>
      <c r="X53" s="65" t="s">
        <v>762</v>
      </c>
      <c r="Y53" s="65" t="s">
        <v>713</v>
      </c>
      <c r="Z53" s="65" t="s">
        <v>856</v>
      </c>
      <c r="AA53" s="65" t="s">
        <v>713</v>
      </c>
      <c r="AB53" s="65" t="s">
        <v>713</v>
      </c>
      <c r="AC53" s="65" t="s">
        <v>713</v>
      </c>
      <c r="AD53" s="65" t="s">
        <v>713</v>
      </c>
      <c r="AE53" s="65" t="s">
        <v>713</v>
      </c>
      <c r="AF53" s="61"/>
      <c r="AG53" s="61">
        <v>1</v>
      </c>
      <c r="AH53" s="80"/>
      <c r="AI53" s="86"/>
      <c r="AJ53" s="93"/>
      <c r="AK53" s="226"/>
      <c r="AL53" s="93" t="s">
        <v>784</v>
      </c>
      <c r="AM53" s="85" t="s">
        <v>713</v>
      </c>
      <c r="AN53" s="85" t="s">
        <v>713</v>
      </c>
    </row>
    <row r="54" spans="1:40" ht="16.5">
      <c r="A54" s="60" t="s">
        <v>114</v>
      </c>
      <c r="B54" s="34" t="s">
        <v>603</v>
      </c>
      <c r="C54" s="59">
        <v>1</v>
      </c>
      <c r="D54" s="227">
        <v>382.47</v>
      </c>
      <c r="E54" s="130">
        <v>500</v>
      </c>
      <c r="F54" s="130">
        <f t="shared" si="1"/>
        <v>191235</v>
      </c>
      <c r="G54" s="228"/>
      <c r="H54" s="229"/>
      <c r="I54" s="204">
        <v>2</v>
      </c>
      <c r="J54" s="65" t="s">
        <v>764</v>
      </c>
      <c r="K54" s="65" t="s">
        <v>765</v>
      </c>
      <c r="L54" s="65" t="s">
        <v>716</v>
      </c>
      <c r="M54" s="65">
        <v>2</v>
      </c>
      <c r="N54" s="65"/>
      <c r="O54" s="65">
        <v>1915</v>
      </c>
      <c r="P54" s="65"/>
      <c r="Q54" s="65"/>
      <c r="R54" s="65"/>
      <c r="S54" s="65"/>
      <c r="T54" s="65"/>
      <c r="U54" s="65" t="s">
        <v>713</v>
      </c>
      <c r="V54" s="65" t="s">
        <v>713</v>
      </c>
      <c r="W54" s="65" t="s">
        <v>768</v>
      </c>
      <c r="X54" s="65" t="s">
        <v>762</v>
      </c>
      <c r="Y54" s="65" t="s">
        <v>713</v>
      </c>
      <c r="Z54" s="65" t="s">
        <v>856</v>
      </c>
      <c r="AA54" s="65" t="s">
        <v>713</v>
      </c>
      <c r="AB54" s="65" t="s">
        <v>713</v>
      </c>
      <c r="AC54" s="65" t="s">
        <v>713</v>
      </c>
      <c r="AD54" s="65" t="s">
        <v>713</v>
      </c>
      <c r="AE54" s="65" t="s">
        <v>713</v>
      </c>
      <c r="AF54" s="61"/>
      <c r="AG54" s="61">
        <v>2</v>
      </c>
      <c r="AH54" s="80"/>
      <c r="AI54" s="86" t="s">
        <v>980</v>
      </c>
      <c r="AJ54" s="93" t="s">
        <v>824</v>
      </c>
      <c r="AK54" s="226">
        <v>13251</v>
      </c>
      <c r="AL54" s="80" t="s">
        <v>784</v>
      </c>
      <c r="AM54" s="86" t="s">
        <v>713</v>
      </c>
      <c r="AN54" s="86" t="s">
        <v>713</v>
      </c>
    </row>
    <row r="55" spans="1:40" ht="16.5">
      <c r="A55" s="60" t="s">
        <v>115</v>
      </c>
      <c r="B55" s="34" t="s">
        <v>391</v>
      </c>
      <c r="C55" s="59">
        <v>1</v>
      </c>
      <c r="D55" s="227">
        <v>42.57</v>
      </c>
      <c r="E55" s="130">
        <v>500</v>
      </c>
      <c r="F55" s="130">
        <f t="shared" si="1"/>
        <v>21285</v>
      </c>
      <c r="G55" s="228"/>
      <c r="H55" s="229">
        <f t="shared" si="2"/>
        <v>21285</v>
      </c>
      <c r="I55" s="204">
        <v>1</v>
      </c>
      <c r="J55" s="65" t="s">
        <v>764</v>
      </c>
      <c r="K55" s="65" t="s">
        <v>765</v>
      </c>
      <c r="L55" s="65" t="s">
        <v>716</v>
      </c>
      <c r="M55" s="65">
        <v>2</v>
      </c>
      <c r="N55" s="65">
        <v>1880</v>
      </c>
      <c r="O55" s="65"/>
      <c r="P55" s="65"/>
      <c r="Q55" s="65"/>
      <c r="R55" s="65"/>
      <c r="S55" s="65"/>
      <c r="T55" s="65"/>
      <c r="U55" s="65" t="s">
        <v>713</v>
      </c>
      <c r="V55" s="65" t="s">
        <v>713</v>
      </c>
      <c r="W55" s="65" t="s">
        <v>768</v>
      </c>
      <c r="X55" s="65" t="s">
        <v>762</v>
      </c>
      <c r="Y55" s="65" t="s">
        <v>713</v>
      </c>
      <c r="Z55" s="65" t="s">
        <v>788</v>
      </c>
      <c r="AA55" s="65" t="s">
        <v>713</v>
      </c>
      <c r="AB55" s="65" t="s">
        <v>713</v>
      </c>
      <c r="AC55" s="65" t="s">
        <v>713</v>
      </c>
      <c r="AD55" s="65" t="s">
        <v>713</v>
      </c>
      <c r="AE55" s="65" t="s">
        <v>713</v>
      </c>
      <c r="AF55" s="61"/>
      <c r="AG55" s="61">
        <v>1</v>
      </c>
      <c r="AH55" s="80"/>
      <c r="AI55" s="86"/>
      <c r="AJ55" s="80"/>
      <c r="AK55" s="224"/>
      <c r="AL55" s="80" t="s">
        <v>784</v>
      </c>
      <c r="AM55" s="86" t="s">
        <v>713</v>
      </c>
      <c r="AN55" s="86" t="s">
        <v>713</v>
      </c>
    </row>
    <row r="56" spans="1:40" ht="16.5">
      <c r="A56" s="60" t="s">
        <v>117</v>
      </c>
      <c r="B56" s="34" t="s">
        <v>391</v>
      </c>
      <c r="C56" s="59">
        <v>1</v>
      </c>
      <c r="D56" s="227">
        <v>56.57</v>
      </c>
      <c r="E56" s="130">
        <v>500</v>
      </c>
      <c r="F56" s="130">
        <f t="shared" si="1"/>
        <v>28285</v>
      </c>
      <c r="G56" s="228"/>
      <c r="H56" s="229">
        <f t="shared" si="2"/>
        <v>28285</v>
      </c>
      <c r="I56" s="204">
        <v>1</v>
      </c>
      <c r="J56" s="65" t="s">
        <v>764</v>
      </c>
      <c r="K56" s="65" t="s">
        <v>765</v>
      </c>
      <c r="L56" s="65" t="s">
        <v>716</v>
      </c>
      <c r="M56" s="65">
        <v>2</v>
      </c>
      <c r="N56" s="65">
        <v>1880</v>
      </c>
      <c r="O56" s="65"/>
      <c r="P56" s="65"/>
      <c r="Q56" s="65"/>
      <c r="R56" s="65"/>
      <c r="S56" s="65"/>
      <c r="T56" s="65"/>
      <c r="U56" s="65" t="s">
        <v>713</v>
      </c>
      <c r="V56" s="65" t="s">
        <v>713</v>
      </c>
      <c r="W56" s="65" t="s">
        <v>768</v>
      </c>
      <c r="X56" s="65" t="s">
        <v>762</v>
      </c>
      <c r="Y56" s="65" t="s">
        <v>713</v>
      </c>
      <c r="Z56" s="65" t="s">
        <v>788</v>
      </c>
      <c r="AA56" s="65" t="s">
        <v>713</v>
      </c>
      <c r="AB56" s="65" t="s">
        <v>713</v>
      </c>
      <c r="AC56" s="65" t="s">
        <v>713</v>
      </c>
      <c r="AD56" s="65" t="s">
        <v>713</v>
      </c>
      <c r="AE56" s="65" t="s">
        <v>713</v>
      </c>
      <c r="AF56" s="61"/>
      <c r="AG56" s="61">
        <v>1</v>
      </c>
      <c r="AH56" s="80"/>
      <c r="AI56" s="86"/>
      <c r="AJ56" s="80"/>
      <c r="AK56" s="224"/>
      <c r="AL56" s="80" t="s">
        <v>784</v>
      </c>
      <c r="AM56" s="86" t="s">
        <v>713</v>
      </c>
      <c r="AN56" s="86" t="s">
        <v>713</v>
      </c>
    </row>
    <row r="57" spans="1:40" ht="16.5">
      <c r="A57" s="60" t="s">
        <v>119</v>
      </c>
      <c r="B57" s="34" t="s">
        <v>415</v>
      </c>
      <c r="C57" s="59">
        <v>1</v>
      </c>
      <c r="D57" s="227">
        <v>372.5</v>
      </c>
      <c r="E57" s="130">
        <v>500</v>
      </c>
      <c r="F57" s="130"/>
      <c r="G57" s="228">
        <v>186921.37</v>
      </c>
      <c r="H57" s="229">
        <f t="shared" si="2"/>
        <v>-186921.37</v>
      </c>
      <c r="I57" s="204">
        <v>2</v>
      </c>
      <c r="J57" s="65" t="s">
        <v>764</v>
      </c>
      <c r="K57" s="65" t="s">
        <v>765</v>
      </c>
      <c r="L57" s="65" t="s">
        <v>716</v>
      </c>
      <c r="M57" s="65">
        <v>2</v>
      </c>
      <c r="N57" s="65">
        <v>1900</v>
      </c>
      <c r="O57" s="65"/>
      <c r="P57" s="65"/>
      <c r="Q57" s="65"/>
      <c r="R57" s="65"/>
      <c r="S57" s="65"/>
      <c r="T57" s="65"/>
      <c r="U57" s="65" t="s">
        <v>713</v>
      </c>
      <c r="V57" s="65" t="s">
        <v>713</v>
      </c>
      <c r="W57" s="65" t="s">
        <v>769</v>
      </c>
      <c r="X57" s="65" t="s">
        <v>762</v>
      </c>
      <c r="Y57" s="65" t="s">
        <v>713</v>
      </c>
      <c r="Z57" s="65" t="s">
        <v>788</v>
      </c>
      <c r="AA57" s="65" t="s">
        <v>713</v>
      </c>
      <c r="AB57" s="65" t="s">
        <v>713</v>
      </c>
      <c r="AC57" s="65" t="s">
        <v>713</v>
      </c>
      <c r="AD57" s="65" t="s">
        <v>713</v>
      </c>
      <c r="AE57" s="65" t="s">
        <v>713</v>
      </c>
      <c r="AF57" s="61"/>
      <c r="AG57" s="61">
        <v>1</v>
      </c>
      <c r="AH57" s="80"/>
      <c r="AI57" s="86"/>
      <c r="AJ57" s="80"/>
      <c r="AK57" s="224"/>
      <c r="AL57" s="80" t="s">
        <v>784</v>
      </c>
      <c r="AM57" s="86" t="s">
        <v>713</v>
      </c>
      <c r="AN57" s="86" t="s">
        <v>713</v>
      </c>
    </row>
    <row r="58" spans="1:40" ht="16.5">
      <c r="A58" s="60" t="s">
        <v>121</v>
      </c>
      <c r="B58" s="34" t="s">
        <v>604</v>
      </c>
      <c r="C58" s="59">
        <v>1</v>
      </c>
      <c r="D58" s="227">
        <v>128.51</v>
      </c>
      <c r="E58" s="130">
        <v>500</v>
      </c>
      <c r="F58" s="130">
        <f t="shared" si="1"/>
        <v>64254.99999999999</v>
      </c>
      <c r="G58" s="228"/>
      <c r="H58" s="229">
        <f t="shared" si="2"/>
        <v>64254.99999999999</v>
      </c>
      <c r="I58" s="204">
        <v>2</v>
      </c>
      <c r="J58" s="65" t="s">
        <v>764</v>
      </c>
      <c r="K58" s="65" t="s">
        <v>765</v>
      </c>
      <c r="L58" s="65" t="s">
        <v>716</v>
      </c>
      <c r="M58" s="65">
        <v>2</v>
      </c>
      <c r="N58" s="65">
        <v>1900</v>
      </c>
      <c r="O58" s="65"/>
      <c r="P58" s="65"/>
      <c r="Q58" s="65"/>
      <c r="R58" s="65"/>
      <c r="S58" s="65"/>
      <c r="T58" s="65"/>
      <c r="U58" s="65" t="s">
        <v>713</v>
      </c>
      <c r="V58" s="65" t="s">
        <v>713</v>
      </c>
      <c r="W58" s="65" t="s">
        <v>688</v>
      </c>
      <c r="X58" s="65"/>
      <c r="Y58" s="113" t="s">
        <v>713</v>
      </c>
      <c r="Z58" s="65" t="s">
        <v>847</v>
      </c>
      <c r="AA58" s="65" t="s">
        <v>713</v>
      </c>
      <c r="AB58" s="65" t="s">
        <v>713</v>
      </c>
      <c r="AC58" s="65" t="s">
        <v>713</v>
      </c>
      <c r="AD58" s="65" t="s">
        <v>713</v>
      </c>
      <c r="AE58" s="65" t="s">
        <v>713</v>
      </c>
      <c r="AF58" s="61">
        <v>1</v>
      </c>
      <c r="AG58" s="61">
        <v>2</v>
      </c>
      <c r="AH58" s="80"/>
      <c r="AI58" s="86"/>
      <c r="AJ58" s="80"/>
      <c r="AK58" s="224"/>
      <c r="AL58" s="80" t="s">
        <v>780</v>
      </c>
      <c r="AM58" s="86" t="s">
        <v>713</v>
      </c>
      <c r="AN58" s="86" t="s">
        <v>713</v>
      </c>
    </row>
    <row r="59" spans="1:40" ht="16.5">
      <c r="A59" s="60" t="s">
        <v>123</v>
      </c>
      <c r="B59" s="34" t="s">
        <v>604</v>
      </c>
      <c r="C59" s="59">
        <v>1</v>
      </c>
      <c r="D59" s="227">
        <v>68.32</v>
      </c>
      <c r="E59" s="130">
        <v>500</v>
      </c>
      <c r="F59" s="130">
        <f t="shared" si="1"/>
        <v>34160</v>
      </c>
      <c r="G59" s="228"/>
      <c r="H59" s="229">
        <f t="shared" si="2"/>
        <v>34160</v>
      </c>
      <c r="I59" s="204">
        <v>1</v>
      </c>
      <c r="J59" s="65" t="s">
        <v>764</v>
      </c>
      <c r="K59" s="65" t="s">
        <v>765</v>
      </c>
      <c r="L59" s="65" t="s">
        <v>716</v>
      </c>
      <c r="M59" s="65">
        <v>2</v>
      </c>
      <c r="N59" s="65">
        <v>1900</v>
      </c>
      <c r="O59" s="65"/>
      <c r="P59" s="65"/>
      <c r="Q59" s="65"/>
      <c r="R59" s="65"/>
      <c r="S59" s="65"/>
      <c r="T59" s="65"/>
      <c r="U59" s="65" t="s">
        <v>713</v>
      </c>
      <c r="V59" s="65" t="s">
        <v>713</v>
      </c>
      <c r="W59" s="65" t="s">
        <v>885</v>
      </c>
      <c r="X59" s="65" t="s">
        <v>762</v>
      </c>
      <c r="Y59" s="65" t="s">
        <v>713</v>
      </c>
      <c r="Z59" s="65" t="s">
        <v>847</v>
      </c>
      <c r="AA59" s="65" t="s">
        <v>713</v>
      </c>
      <c r="AB59" s="65" t="s">
        <v>713</v>
      </c>
      <c r="AC59" s="65" t="s">
        <v>713</v>
      </c>
      <c r="AD59" s="65" t="s">
        <v>713</v>
      </c>
      <c r="AE59" s="65" t="s">
        <v>713</v>
      </c>
      <c r="AF59" s="61"/>
      <c r="AG59" s="61">
        <v>1</v>
      </c>
      <c r="AH59" s="80"/>
      <c r="AI59" s="86"/>
      <c r="AJ59" s="80"/>
      <c r="AK59" s="224"/>
      <c r="AL59" s="80" t="s">
        <v>784</v>
      </c>
      <c r="AM59" s="86" t="s">
        <v>713</v>
      </c>
      <c r="AN59" s="86" t="s">
        <v>713</v>
      </c>
    </row>
    <row r="60" spans="1:40" ht="16.5">
      <c r="A60" s="60" t="s">
        <v>125</v>
      </c>
      <c r="B60" s="34" t="s">
        <v>604</v>
      </c>
      <c r="C60" s="59">
        <v>1</v>
      </c>
      <c r="D60" s="227">
        <v>39.76</v>
      </c>
      <c r="E60" s="130">
        <v>500</v>
      </c>
      <c r="F60" s="130">
        <f t="shared" si="1"/>
        <v>19880</v>
      </c>
      <c r="G60" s="228"/>
      <c r="H60" s="229">
        <f t="shared" si="2"/>
        <v>19880</v>
      </c>
      <c r="I60" s="204">
        <v>1</v>
      </c>
      <c r="J60" s="65" t="s">
        <v>764</v>
      </c>
      <c r="K60" s="65" t="s">
        <v>765</v>
      </c>
      <c r="L60" s="65" t="s">
        <v>716</v>
      </c>
      <c r="M60" s="65">
        <v>2</v>
      </c>
      <c r="N60" s="65">
        <v>1900</v>
      </c>
      <c r="O60" s="65"/>
      <c r="P60" s="65"/>
      <c r="Q60" s="65"/>
      <c r="R60" s="65"/>
      <c r="S60" s="65"/>
      <c r="T60" s="65"/>
      <c r="U60" s="65" t="s">
        <v>713</v>
      </c>
      <c r="V60" s="65" t="s">
        <v>713</v>
      </c>
      <c r="W60" s="65" t="s">
        <v>885</v>
      </c>
      <c r="X60" s="65" t="s">
        <v>762</v>
      </c>
      <c r="Y60" s="65" t="s">
        <v>713</v>
      </c>
      <c r="Z60" s="65" t="s">
        <v>847</v>
      </c>
      <c r="AA60" s="65" t="s">
        <v>713</v>
      </c>
      <c r="AB60" s="65" t="s">
        <v>713</v>
      </c>
      <c r="AC60" s="65" t="s">
        <v>713</v>
      </c>
      <c r="AD60" s="65" t="s">
        <v>713</v>
      </c>
      <c r="AE60" s="65" t="s">
        <v>713</v>
      </c>
      <c r="AF60" s="61"/>
      <c r="AG60" s="61">
        <v>1</v>
      </c>
      <c r="AH60" s="80"/>
      <c r="AI60" s="86"/>
      <c r="AJ60" s="80"/>
      <c r="AK60" s="224"/>
      <c r="AL60" s="80" t="s">
        <v>784</v>
      </c>
      <c r="AM60" s="86" t="s">
        <v>713</v>
      </c>
      <c r="AN60" s="86" t="s">
        <v>713</v>
      </c>
    </row>
    <row r="61" spans="1:40" ht="15" customHeight="1">
      <c r="A61" s="60" t="s">
        <v>127</v>
      </c>
      <c r="B61" s="34" t="s">
        <v>605</v>
      </c>
      <c r="C61" s="59">
        <v>1</v>
      </c>
      <c r="D61" s="227">
        <v>2091.63</v>
      </c>
      <c r="E61" s="130">
        <v>500</v>
      </c>
      <c r="F61" s="130">
        <f t="shared" si="1"/>
        <v>1045815</v>
      </c>
      <c r="G61" s="228"/>
      <c r="H61" s="229">
        <f t="shared" si="2"/>
        <v>1045815</v>
      </c>
      <c r="I61" s="233">
        <v>5</v>
      </c>
      <c r="J61" s="92" t="s">
        <v>850</v>
      </c>
      <c r="K61" s="92" t="s">
        <v>851</v>
      </c>
      <c r="L61" s="114" t="s">
        <v>853</v>
      </c>
      <c r="M61" s="112">
        <v>2</v>
      </c>
      <c r="N61" s="83">
        <v>1900</v>
      </c>
      <c r="O61" s="65"/>
      <c r="P61" s="65"/>
      <c r="Q61" s="65"/>
      <c r="R61" s="65"/>
      <c r="S61" s="65"/>
      <c r="T61" s="65"/>
      <c r="U61" s="65" t="s">
        <v>713</v>
      </c>
      <c r="V61" s="65" t="s">
        <v>762</v>
      </c>
      <c r="W61" s="92" t="s">
        <v>767</v>
      </c>
      <c r="X61" s="65" t="s">
        <v>762</v>
      </c>
      <c r="Y61" s="65" t="s">
        <v>713</v>
      </c>
      <c r="Z61" s="65" t="s">
        <v>854</v>
      </c>
      <c r="AA61" s="65" t="s">
        <v>713</v>
      </c>
      <c r="AB61" s="65" t="s">
        <v>713</v>
      </c>
      <c r="AC61" s="65" t="s">
        <v>713</v>
      </c>
      <c r="AD61" s="65" t="s">
        <v>713</v>
      </c>
      <c r="AE61" s="65" t="s">
        <v>713</v>
      </c>
      <c r="AF61" s="61"/>
      <c r="AG61" s="61">
        <v>3</v>
      </c>
      <c r="AH61" s="80"/>
      <c r="AI61" s="86" t="s">
        <v>979</v>
      </c>
      <c r="AJ61" s="80" t="s">
        <v>842</v>
      </c>
      <c r="AK61" s="224">
        <f>19200+17400</f>
        <v>36600</v>
      </c>
      <c r="AL61" s="80" t="s">
        <v>778</v>
      </c>
      <c r="AM61" s="86" t="s">
        <v>713</v>
      </c>
      <c r="AN61" s="86" t="s">
        <v>713</v>
      </c>
    </row>
    <row r="62" spans="1:40" ht="15" customHeight="1">
      <c r="A62" s="60" t="s">
        <v>129</v>
      </c>
      <c r="B62" s="34" t="s">
        <v>1914</v>
      </c>
      <c r="C62" s="59">
        <v>2</v>
      </c>
      <c r="D62" s="227">
        <v>54.92</v>
      </c>
      <c r="E62" s="130">
        <v>500</v>
      </c>
      <c r="F62" s="130">
        <f t="shared" si="1"/>
        <v>27460</v>
      </c>
      <c r="G62" s="228"/>
      <c r="H62" s="229"/>
      <c r="I62" s="233"/>
      <c r="J62" s="92"/>
      <c r="K62" s="92"/>
      <c r="L62" s="114"/>
      <c r="M62" s="112"/>
      <c r="N62" s="83"/>
      <c r="O62" s="65"/>
      <c r="P62" s="65"/>
      <c r="Q62" s="65"/>
      <c r="R62" s="65"/>
      <c r="S62" s="65"/>
      <c r="T62" s="65"/>
      <c r="U62" s="65"/>
      <c r="V62" s="65"/>
      <c r="W62" s="92"/>
      <c r="X62" s="65"/>
      <c r="Y62" s="65"/>
      <c r="Z62" s="65"/>
      <c r="AA62" s="65"/>
      <c r="AB62" s="65"/>
      <c r="AC62" s="65"/>
      <c r="AD62" s="65"/>
      <c r="AE62" s="65"/>
      <c r="AF62" s="61"/>
      <c r="AG62" s="61"/>
      <c r="AH62" s="80"/>
      <c r="AI62" s="86"/>
      <c r="AJ62" s="80"/>
      <c r="AK62" s="224"/>
      <c r="AL62" s="80"/>
      <c r="AM62" s="86"/>
      <c r="AN62" s="86"/>
    </row>
    <row r="63" spans="1:40" s="63" customFormat="1" ht="16.5">
      <c r="A63" s="60" t="s">
        <v>131</v>
      </c>
      <c r="B63" s="34" t="s">
        <v>1929</v>
      </c>
      <c r="C63" s="59">
        <v>1</v>
      </c>
      <c r="D63" s="227">
        <v>1355.93</v>
      </c>
      <c r="E63" s="130">
        <v>500</v>
      </c>
      <c r="F63" s="130">
        <f t="shared" si="1"/>
        <v>677965</v>
      </c>
      <c r="G63" s="228"/>
      <c r="H63" s="229">
        <f t="shared" si="2"/>
        <v>677965</v>
      </c>
      <c r="I63" s="204">
        <v>4</v>
      </c>
      <c r="J63" s="92" t="s">
        <v>850</v>
      </c>
      <c r="K63" s="92" t="s">
        <v>851</v>
      </c>
      <c r="L63" s="92" t="s">
        <v>852</v>
      </c>
      <c r="M63" s="65">
        <v>2</v>
      </c>
      <c r="N63" s="65">
        <v>1839</v>
      </c>
      <c r="O63" s="65"/>
      <c r="P63" s="65"/>
      <c r="Q63" s="65"/>
      <c r="R63" s="65"/>
      <c r="S63" s="65"/>
      <c r="T63" s="65"/>
      <c r="U63" s="65" t="s">
        <v>713</v>
      </c>
      <c r="V63" s="65" t="s">
        <v>713</v>
      </c>
      <c r="W63" s="65" t="s">
        <v>997</v>
      </c>
      <c r="X63" s="65" t="s">
        <v>762</v>
      </c>
      <c r="Y63" s="65" t="s">
        <v>776</v>
      </c>
      <c r="Z63" s="65" t="s">
        <v>856</v>
      </c>
      <c r="AA63" s="65" t="s">
        <v>713</v>
      </c>
      <c r="AB63" s="65" t="s">
        <v>762</v>
      </c>
      <c r="AC63" s="65" t="s">
        <v>713</v>
      </c>
      <c r="AD63" s="65" t="s">
        <v>713</v>
      </c>
      <c r="AE63" s="65" t="s">
        <v>713</v>
      </c>
      <c r="AF63" s="61"/>
      <c r="AG63" s="61">
        <v>1</v>
      </c>
      <c r="AH63" s="80"/>
      <c r="AI63" s="86" t="s">
        <v>979</v>
      </c>
      <c r="AJ63" s="80" t="s">
        <v>839</v>
      </c>
      <c r="AK63" s="224">
        <v>4000</v>
      </c>
      <c r="AL63" s="80" t="s">
        <v>777</v>
      </c>
      <c r="AM63" s="86" t="s">
        <v>713</v>
      </c>
      <c r="AN63" s="86" t="s">
        <v>713</v>
      </c>
    </row>
    <row r="64" spans="1:40" s="63" customFormat="1" ht="16.5">
      <c r="A64" s="60" t="s">
        <v>133</v>
      </c>
      <c r="B64" s="34" t="s">
        <v>1929</v>
      </c>
      <c r="C64" s="59">
        <v>1</v>
      </c>
      <c r="D64" s="227">
        <v>217.63</v>
      </c>
      <c r="E64" s="130">
        <v>500</v>
      </c>
      <c r="F64" s="130">
        <f t="shared" si="1"/>
        <v>108815</v>
      </c>
      <c r="G64" s="228"/>
      <c r="H64" s="229">
        <f t="shared" si="2"/>
        <v>108815</v>
      </c>
      <c r="I64" s="204">
        <v>1</v>
      </c>
      <c r="J64" s="92" t="s">
        <v>850</v>
      </c>
      <c r="K64" s="92" t="s">
        <v>851</v>
      </c>
      <c r="L64" s="92" t="s">
        <v>852</v>
      </c>
      <c r="M64" s="65">
        <v>2</v>
      </c>
      <c r="N64" s="65">
        <v>1839</v>
      </c>
      <c r="O64" s="65"/>
      <c r="P64" s="65"/>
      <c r="Q64" s="65"/>
      <c r="R64" s="65"/>
      <c r="S64" s="65"/>
      <c r="T64" s="65"/>
      <c r="U64" s="65" t="s">
        <v>713</v>
      </c>
      <c r="V64" s="65" t="s">
        <v>713</v>
      </c>
      <c r="W64" s="65" t="s">
        <v>855</v>
      </c>
      <c r="X64" s="65" t="s">
        <v>762</v>
      </c>
      <c r="Y64" s="65" t="s">
        <v>776</v>
      </c>
      <c r="Z64" s="65" t="s">
        <v>856</v>
      </c>
      <c r="AA64" s="65" t="s">
        <v>713</v>
      </c>
      <c r="AB64" s="65" t="s">
        <v>762</v>
      </c>
      <c r="AC64" s="65" t="s">
        <v>713</v>
      </c>
      <c r="AD64" s="65" t="s">
        <v>713</v>
      </c>
      <c r="AE64" s="65" t="s">
        <v>713</v>
      </c>
      <c r="AF64" s="61"/>
      <c r="AG64" s="61">
        <v>1</v>
      </c>
      <c r="AH64" s="80"/>
      <c r="AI64" s="86"/>
      <c r="AJ64" s="80"/>
      <c r="AK64" s="224"/>
      <c r="AL64" s="80" t="s">
        <v>784</v>
      </c>
      <c r="AM64" s="86" t="s">
        <v>713</v>
      </c>
      <c r="AN64" s="86" t="s">
        <v>713</v>
      </c>
    </row>
    <row r="65" spans="1:40" ht="16.5">
      <c r="A65" s="60" t="s">
        <v>135</v>
      </c>
      <c r="B65" s="34" t="s">
        <v>578</v>
      </c>
      <c r="C65" s="361">
        <v>1</v>
      </c>
      <c r="D65" s="227">
        <v>143.07</v>
      </c>
      <c r="E65" s="130">
        <v>500</v>
      </c>
      <c r="F65" s="130"/>
      <c r="G65" s="228">
        <v>137009.87</v>
      </c>
      <c r="H65" s="229">
        <f t="shared" si="2"/>
        <v>-137009.87</v>
      </c>
      <c r="I65" s="204">
        <v>3</v>
      </c>
      <c r="J65" s="65" t="s">
        <v>764</v>
      </c>
      <c r="K65" s="65" t="s">
        <v>765</v>
      </c>
      <c r="L65" s="65" t="s">
        <v>716</v>
      </c>
      <c r="M65" s="65">
        <v>2</v>
      </c>
      <c r="N65" s="65">
        <v>1880</v>
      </c>
      <c r="O65" s="65"/>
      <c r="P65" s="65"/>
      <c r="Q65" s="65"/>
      <c r="R65" s="65"/>
      <c r="S65" s="65"/>
      <c r="T65" s="65"/>
      <c r="U65" s="65" t="s">
        <v>713</v>
      </c>
      <c r="V65" s="65" t="s">
        <v>762</v>
      </c>
      <c r="W65" s="80" t="s">
        <v>775</v>
      </c>
      <c r="X65" s="80" t="s">
        <v>762</v>
      </c>
      <c r="Y65" s="80" t="s">
        <v>713</v>
      </c>
      <c r="Z65" s="80" t="s">
        <v>795</v>
      </c>
      <c r="AA65" s="86" t="s">
        <v>713</v>
      </c>
      <c r="AB65" s="65" t="s">
        <v>713</v>
      </c>
      <c r="AC65" s="65" t="s">
        <v>713</v>
      </c>
      <c r="AD65" s="65" t="s">
        <v>713</v>
      </c>
      <c r="AE65" s="65" t="s">
        <v>713</v>
      </c>
      <c r="AF65" s="60"/>
      <c r="AG65" s="60">
        <v>1</v>
      </c>
      <c r="AH65" s="80"/>
      <c r="AI65" s="86"/>
      <c r="AJ65" s="80"/>
      <c r="AK65" s="224"/>
      <c r="AL65" s="80" t="s">
        <v>778</v>
      </c>
      <c r="AM65" s="86" t="s">
        <v>713</v>
      </c>
      <c r="AN65" s="86" t="s">
        <v>713</v>
      </c>
    </row>
    <row r="66" spans="1:67" s="381" customFormat="1" ht="16.5">
      <c r="A66" s="60" t="s">
        <v>136</v>
      </c>
      <c r="B66" s="422" t="s">
        <v>1932</v>
      </c>
      <c r="C66" s="382">
        <v>1</v>
      </c>
      <c r="D66" s="383">
        <v>196.44</v>
      </c>
      <c r="E66" s="130">
        <v>500</v>
      </c>
      <c r="F66" s="130"/>
      <c r="G66" s="310">
        <v>93351.55</v>
      </c>
      <c r="H66" s="229"/>
      <c r="I66" s="311"/>
      <c r="J66" s="312"/>
      <c r="K66" s="312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5"/>
      <c r="AG66" s="315"/>
      <c r="AH66" s="312"/>
      <c r="AI66" s="312"/>
      <c r="AJ66" s="312"/>
      <c r="AK66" s="384"/>
      <c r="AL66" s="312"/>
      <c r="AM66" s="312"/>
      <c r="AN66" s="31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40" ht="16.5">
      <c r="A67" s="60" t="s">
        <v>138</v>
      </c>
      <c r="B67" s="359" t="s">
        <v>1930</v>
      </c>
      <c r="C67" s="362">
        <v>1</v>
      </c>
      <c r="D67" s="363">
        <v>99.39</v>
      </c>
      <c r="E67" s="130">
        <v>500</v>
      </c>
      <c r="F67" s="130">
        <f t="shared" si="1"/>
        <v>49695</v>
      </c>
      <c r="G67" s="310"/>
      <c r="H67" s="229"/>
      <c r="I67" s="311"/>
      <c r="J67" s="312"/>
      <c r="K67" s="312"/>
      <c r="L67" s="312"/>
      <c r="M67" s="312"/>
      <c r="N67" s="312"/>
      <c r="O67" s="312"/>
      <c r="P67" s="312"/>
      <c r="Q67" s="312"/>
      <c r="R67" s="312"/>
      <c r="S67" s="312"/>
      <c r="T67" s="312"/>
      <c r="U67" s="312"/>
      <c r="V67" s="312"/>
      <c r="W67" s="313"/>
      <c r="X67" s="313"/>
      <c r="Y67" s="313"/>
      <c r="Z67" s="313"/>
      <c r="AA67" s="314"/>
      <c r="AB67" s="312"/>
      <c r="AC67" s="312"/>
      <c r="AD67" s="312"/>
      <c r="AE67" s="312"/>
      <c r="AF67" s="315"/>
      <c r="AG67" s="315"/>
      <c r="AH67" s="313"/>
      <c r="AI67" s="314"/>
      <c r="AJ67" s="313"/>
      <c r="AK67" s="236"/>
      <c r="AL67" s="313"/>
      <c r="AM67" s="314"/>
      <c r="AN67" s="314"/>
    </row>
    <row r="68" spans="1:230" ht="14.25">
      <c r="A68" s="60" t="s">
        <v>140</v>
      </c>
      <c r="B68" s="198" t="s">
        <v>1010</v>
      </c>
      <c r="C68" s="234">
        <f>SUM(C15:C65)</f>
        <v>54</v>
      </c>
      <c r="D68" s="235"/>
      <c r="E68" s="235"/>
      <c r="F68" s="236">
        <f>SUM(F15:F67)</f>
        <v>5094815</v>
      </c>
      <c r="G68" s="236">
        <f>SUM(G15:G67)</f>
        <v>1735496.6800000004</v>
      </c>
      <c r="H68" s="236">
        <f>SUM(H15:H65)</f>
        <v>2728874.8699999996</v>
      </c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5">
        <f>SUM(AK15:AK65)</f>
        <v>118851</v>
      </c>
      <c r="AL68" s="167"/>
      <c r="AM68" s="167"/>
      <c r="AN68" s="167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</row>
    <row r="69" spans="1:37" ht="14.25">
      <c r="A69" s="60" t="s">
        <v>142</v>
      </c>
      <c r="B69" s="63" t="s">
        <v>1933</v>
      </c>
      <c r="F69" s="63">
        <v>29210</v>
      </c>
      <c r="AK69" s="199"/>
    </row>
    <row r="70" spans="1:37" ht="14.25">
      <c r="A70" s="60" t="s">
        <v>144</v>
      </c>
      <c r="B70" s="45"/>
      <c r="C70" s="66"/>
      <c r="F70" s="385">
        <f>F68+F69</f>
        <v>5124025</v>
      </c>
      <c r="AK70" s="199"/>
    </row>
    <row r="71" spans="1:37" ht="14.25">
      <c r="A71" s="60" t="s">
        <v>146</v>
      </c>
      <c r="G71" s="385"/>
      <c r="AK71" s="199"/>
    </row>
    <row r="72" spans="1:37" ht="14.25">
      <c r="A72" s="60" t="s">
        <v>148</v>
      </c>
      <c r="AK72" s="199"/>
    </row>
    <row r="73" spans="1:37" ht="14.25">
      <c r="A73" s="60" t="s">
        <v>150</v>
      </c>
      <c r="F73" s="385">
        <f>F70+G68</f>
        <v>6859521.680000001</v>
      </c>
      <c r="AK73" s="199"/>
    </row>
    <row r="74" spans="1:37" ht="14.25">
      <c r="A74" s="60" t="s">
        <v>152</v>
      </c>
      <c r="AK74" s="199"/>
    </row>
    <row r="75" spans="1:37" ht="14.25">
      <c r="A75" s="60" t="s">
        <v>154</v>
      </c>
      <c r="AK75" s="199"/>
    </row>
    <row r="76" spans="1:37" ht="14.25">
      <c r="A76" s="60" t="s">
        <v>156</v>
      </c>
      <c r="AK76" s="199"/>
    </row>
    <row r="77" spans="1:37" ht="14.25">
      <c r="A77" s="60" t="s">
        <v>158</v>
      </c>
      <c r="AK77" s="199"/>
    </row>
    <row r="78" spans="1:37" ht="14.25">
      <c r="A78" s="60" t="s">
        <v>160</v>
      </c>
      <c r="AK78" s="199"/>
    </row>
    <row r="79" spans="1:37" ht="14.25">
      <c r="A79" s="60" t="s">
        <v>162</v>
      </c>
      <c r="AK79" s="199"/>
    </row>
    <row r="80" spans="1:37" ht="14.25">
      <c r="A80" s="60" t="s">
        <v>164</v>
      </c>
      <c r="AK80" s="199"/>
    </row>
    <row r="81" spans="1:37" ht="14.25">
      <c r="A81" s="60" t="s">
        <v>166</v>
      </c>
      <c r="AK81" s="199"/>
    </row>
    <row r="82" spans="1:37" ht="14.25">
      <c r="A82" s="60" t="s">
        <v>168</v>
      </c>
      <c r="AK82" s="199"/>
    </row>
    <row r="83" spans="1:37" ht="14.25">
      <c r="A83" s="60" t="s">
        <v>170</v>
      </c>
      <c r="AK83" s="199"/>
    </row>
    <row r="84" spans="1:37" ht="14.25">
      <c r="A84" s="60" t="s">
        <v>172</v>
      </c>
      <c r="AK84" s="199"/>
    </row>
    <row r="85" spans="1:37" ht="14.25">
      <c r="A85" s="60" t="s">
        <v>174</v>
      </c>
      <c r="AK85" s="199"/>
    </row>
    <row r="86" spans="1:37" ht="14.25">
      <c r="A86" s="60" t="s">
        <v>176</v>
      </c>
      <c r="AK86" s="199"/>
    </row>
    <row r="87" spans="1:37" ht="14.25">
      <c r="A87" s="60" t="s">
        <v>177</v>
      </c>
      <c r="AK87" s="199"/>
    </row>
    <row r="88" spans="1:37" ht="14.25">
      <c r="A88" s="60" t="s">
        <v>179</v>
      </c>
      <c r="AK88" s="199"/>
    </row>
    <row r="89" spans="1:37" ht="14.25">
      <c r="A89" s="60" t="s">
        <v>180</v>
      </c>
      <c r="AK89" s="199"/>
    </row>
    <row r="90" spans="1:37" ht="14.25">
      <c r="A90" s="60" t="s">
        <v>181</v>
      </c>
      <c r="AK90" s="199"/>
    </row>
    <row r="91" spans="1:37" ht="14.25">
      <c r="A91" s="60" t="s">
        <v>183</v>
      </c>
      <c r="AK91" s="199"/>
    </row>
    <row r="92" spans="1:37" ht="14.25">
      <c r="A92" s="60" t="s">
        <v>185</v>
      </c>
      <c r="AK92" s="199"/>
    </row>
    <row r="93" spans="1:37" ht="14.25">
      <c r="A93" s="60" t="s">
        <v>187</v>
      </c>
      <c r="AK93" s="199"/>
    </row>
    <row r="94" spans="1:37" ht="14.25">
      <c r="A94" s="60" t="s">
        <v>189</v>
      </c>
      <c r="AK94" s="199"/>
    </row>
    <row r="95" spans="1:37" ht="14.25">
      <c r="A95" s="60" t="s">
        <v>191</v>
      </c>
      <c r="AK95" s="199"/>
    </row>
    <row r="96" spans="1:37" ht="14.25">
      <c r="A96" s="60" t="s">
        <v>193</v>
      </c>
      <c r="AK96" s="199"/>
    </row>
    <row r="97" spans="1:37" ht="14.25">
      <c r="A97" s="60" t="s">
        <v>195</v>
      </c>
      <c r="AK97" s="199"/>
    </row>
    <row r="98" spans="1:37" ht="14.25">
      <c r="A98" s="60" t="s">
        <v>196</v>
      </c>
      <c r="AK98" s="199"/>
    </row>
    <row r="99" spans="1:37" ht="14.25">
      <c r="A99" s="60" t="s">
        <v>198</v>
      </c>
      <c r="AK99" s="199"/>
    </row>
    <row r="100" spans="1:37" ht="14.25">
      <c r="A100" s="60" t="s">
        <v>200</v>
      </c>
      <c r="AK100" s="199"/>
    </row>
    <row r="101" spans="1:37" ht="14.25">
      <c r="A101" s="60" t="s">
        <v>201</v>
      </c>
      <c r="AK101" s="199"/>
    </row>
    <row r="102" spans="1:37" ht="14.25">
      <c r="A102" s="60" t="s">
        <v>203</v>
      </c>
      <c r="AK102" s="199"/>
    </row>
    <row r="103" spans="1:37" ht="14.25">
      <c r="A103" s="60" t="s">
        <v>205</v>
      </c>
      <c r="AK103" s="199"/>
    </row>
    <row r="104" spans="1:37" ht="14.25">
      <c r="A104" s="60" t="s">
        <v>207</v>
      </c>
      <c r="AK104" s="199"/>
    </row>
    <row r="105" spans="1:37" ht="14.25">
      <c r="A105" s="60" t="s">
        <v>209</v>
      </c>
      <c r="AK105" s="199"/>
    </row>
    <row r="106" spans="1:37" ht="14.25">
      <c r="A106" s="60" t="s">
        <v>210</v>
      </c>
      <c r="AK106" s="199"/>
    </row>
    <row r="107" spans="1:37" ht="14.25">
      <c r="A107" s="60" t="s">
        <v>212</v>
      </c>
      <c r="AK107" s="199"/>
    </row>
    <row r="108" spans="1:37" ht="14.25">
      <c r="A108" s="60" t="s">
        <v>214</v>
      </c>
      <c r="AK108" s="199"/>
    </row>
    <row r="109" spans="1:37" ht="14.25">
      <c r="A109" s="60" t="s">
        <v>215</v>
      </c>
      <c r="AK109" s="199"/>
    </row>
    <row r="110" spans="1:37" ht="14.25">
      <c r="A110" s="60" t="s">
        <v>216</v>
      </c>
      <c r="AK110" s="199"/>
    </row>
    <row r="111" spans="1:37" ht="14.25">
      <c r="A111" s="60" t="s">
        <v>218</v>
      </c>
      <c r="AK111" s="199"/>
    </row>
    <row r="112" spans="1:37" ht="14.25">
      <c r="A112" s="60" t="s">
        <v>220</v>
      </c>
      <c r="AK112" s="199"/>
    </row>
    <row r="113" spans="1:37" ht="14.25">
      <c r="A113" s="60" t="s">
        <v>222</v>
      </c>
      <c r="AK113" s="199"/>
    </row>
    <row r="114" spans="1:37" ht="14.25">
      <c r="A114" s="60" t="s">
        <v>224</v>
      </c>
      <c r="AK114" s="199"/>
    </row>
    <row r="115" spans="1:37" ht="14.25">
      <c r="A115" s="60" t="s">
        <v>1012</v>
      </c>
      <c r="AK115" s="199"/>
    </row>
    <row r="116" spans="1:37" ht="14.25">
      <c r="A116" s="60" t="s">
        <v>226</v>
      </c>
      <c r="AK116" s="199"/>
    </row>
    <row r="117" spans="1:37" ht="14.25">
      <c r="A117" s="60" t="s">
        <v>228</v>
      </c>
      <c r="AK117" s="199"/>
    </row>
    <row r="118" spans="1:37" ht="14.25">
      <c r="A118" s="60" t="s">
        <v>230</v>
      </c>
      <c r="AK118" s="199"/>
    </row>
    <row r="119" spans="1:37" ht="14.25">
      <c r="A119" s="60" t="s">
        <v>232</v>
      </c>
      <c r="AK119" s="199"/>
    </row>
    <row r="120" spans="1:37" ht="14.25">
      <c r="A120" s="60" t="s">
        <v>234</v>
      </c>
      <c r="AK120" s="199"/>
    </row>
    <row r="121" spans="1:37" ht="14.25">
      <c r="A121" s="60" t="s">
        <v>236</v>
      </c>
      <c r="AK121" s="199"/>
    </row>
    <row r="122" spans="1:37" ht="14.25">
      <c r="A122" s="60" t="s">
        <v>238</v>
      </c>
      <c r="AK122" s="199"/>
    </row>
    <row r="123" spans="1:37" ht="14.25">
      <c r="A123" s="60" t="s">
        <v>240</v>
      </c>
      <c r="AK123" s="199"/>
    </row>
    <row r="124" spans="1:37" ht="14.25">
      <c r="A124" s="60" t="s">
        <v>242</v>
      </c>
      <c r="AK124" s="199"/>
    </row>
    <row r="125" spans="1:37" ht="14.25">
      <c r="A125" s="60" t="s">
        <v>244</v>
      </c>
      <c r="AK125" s="199"/>
    </row>
    <row r="126" spans="1:37" ht="14.25">
      <c r="A126" s="60" t="s">
        <v>246</v>
      </c>
      <c r="AK126" s="199"/>
    </row>
    <row r="127" spans="1:37" ht="14.25">
      <c r="A127" s="60" t="s">
        <v>248</v>
      </c>
      <c r="AK127" s="199"/>
    </row>
    <row r="128" spans="1:37" ht="14.25">
      <c r="A128" s="60" t="s">
        <v>250</v>
      </c>
      <c r="AK128" s="199"/>
    </row>
    <row r="129" spans="1:37" ht="14.25">
      <c r="A129" s="60" t="s">
        <v>251</v>
      </c>
      <c r="AK129" s="199"/>
    </row>
    <row r="130" spans="1:37" ht="14.25">
      <c r="A130" s="60" t="s">
        <v>253</v>
      </c>
      <c r="AK130" s="199"/>
    </row>
    <row r="131" spans="1:37" ht="14.25">
      <c r="A131" s="60" t="s">
        <v>254</v>
      </c>
      <c r="AK131" s="199"/>
    </row>
    <row r="132" spans="1:37" ht="14.25">
      <c r="A132" s="60" t="s">
        <v>256</v>
      </c>
      <c r="AK132" s="199"/>
    </row>
    <row r="133" spans="1:37" ht="14.25">
      <c r="A133" s="60" t="s">
        <v>258</v>
      </c>
      <c r="AK133" s="199"/>
    </row>
    <row r="134" spans="1:37" ht="14.25">
      <c r="A134" s="60" t="s">
        <v>260</v>
      </c>
      <c r="AK134" s="199"/>
    </row>
    <row r="135" spans="1:37" ht="14.25">
      <c r="A135" s="60" t="s">
        <v>262</v>
      </c>
      <c r="AK135" s="199"/>
    </row>
    <row r="136" spans="1:37" ht="14.25">
      <c r="A136" s="60" t="s">
        <v>264</v>
      </c>
      <c r="AK136" s="199"/>
    </row>
    <row r="137" spans="1:37" ht="14.25">
      <c r="A137" s="60" t="s">
        <v>266</v>
      </c>
      <c r="AK137" s="199"/>
    </row>
    <row r="138" spans="1:37" ht="14.25">
      <c r="A138" s="60" t="s">
        <v>268</v>
      </c>
      <c r="AK138" s="199"/>
    </row>
    <row r="139" spans="1:37" ht="14.25">
      <c r="A139" s="60" t="s">
        <v>269</v>
      </c>
      <c r="AK139" s="199"/>
    </row>
    <row r="140" spans="1:37" ht="14.25">
      <c r="A140" s="60" t="s">
        <v>271</v>
      </c>
      <c r="AK140" s="199"/>
    </row>
    <row r="141" spans="1:37" ht="14.25">
      <c r="A141" s="60" t="s">
        <v>273</v>
      </c>
      <c r="AK141" s="199"/>
    </row>
    <row r="142" spans="1:37" ht="14.25">
      <c r="A142" s="60" t="s">
        <v>274</v>
      </c>
      <c r="AK142" s="199"/>
    </row>
    <row r="143" spans="1:37" ht="14.25">
      <c r="A143" s="60" t="s">
        <v>276</v>
      </c>
      <c r="AK143" s="199"/>
    </row>
    <row r="144" spans="1:37" ht="14.25">
      <c r="A144" s="60" t="s">
        <v>278</v>
      </c>
      <c r="AK144" s="199"/>
    </row>
    <row r="145" spans="1:37" ht="14.25">
      <c r="A145" s="60" t="s">
        <v>280</v>
      </c>
      <c r="AK145" s="199"/>
    </row>
    <row r="146" spans="1:37" ht="14.25">
      <c r="A146" s="60" t="s">
        <v>282</v>
      </c>
      <c r="AK146" s="199"/>
    </row>
    <row r="147" spans="1:37" ht="14.25">
      <c r="A147" s="60" t="s">
        <v>284</v>
      </c>
      <c r="AK147" s="199"/>
    </row>
    <row r="148" spans="1:37" ht="14.25">
      <c r="A148" s="60" t="s">
        <v>286</v>
      </c>
      <c r="AK148" s="199"/>
    </row>
    <row r="149" spans="1:37" ht="14.25">
      <c r="A149" s="60" t="s">
        <v>288</v>
      </c>
      <c r="AK149" s="199"/>
    </row>
    <row r="150" spans="1:37" ht="14.25">
      <c r="A150" s="60" t="s">
        <v>290</v>
      </c>
      <c r="AK150" s="199"/>
    </row>
    <row r="151" spans="1:37" ht="14.25">
      <c r="A151" s="60" t="s">
        <v>292</v>
      </c>
      <c r="AK151" s="199"/>
    </row>
    <row r="152" spans="1:37" ht="14.25">
      <c r="A152" s="60" t="s">
        <v>294</v>
      </c>
      <c r="AK152" s="199"/>
    </row>
    <row r="153" spans="1:37" ht="14.25">
      <c r="A153" s="60" t="s">
        <v>296</v>
      </c>
      <c r="AK153" s="199"/>
    </row>
    <row r="154" spans="1:37" ht="14.25">
      <c r="A154" s="60" t="s">
        <v>298</v>
      </c>
      <c r="AK154" s="199"/>
    </row>
    <row r="155" spans="1:37" ht="14.25">
      <c r="A155" s="60" t="s">
        <v>300</v>
      </c>
      <c r="AK155" s="199"/>
    </row>
    <row r="156" spans="1:37" ht="14.25">
      <c r="A156" s="60" t="s">
        <v>302</v>
      </c>
      <c r="AK156" s="199"/>
    </row>
    <row r="157" spans="1:37" ht="14.25">
      <c r="A157" s="60" t="s">
        <v>304</v>
      </c>
      <c r="AK157" s="199"/>
    </row>
    <row r="158" spans="1:37" ht="14.25">
      <c r="A158" s="60" t="s">
        <v>306</v>
      </c>
      <c r="AK158" s="199"/>
    </row>
    <row r="159" spans="1:37" ht="14.25">
      <c r="A159" s="60" t="s">
        <v>308</v>
      </c>
      <c r="AK159" s="199"/>
    </row>
    <row r="160" spans="1:37" ht="14.25">
      <c r="A160" s="60" t="s">
        <v>309</v>
      </c>
      <c r="AK160" s="199"/>
    </row>
    <row r="161" spans="1:37" ht="14.25">
      <c r="A161" s="60" t="s">
        <v>311</v>
      </c>
      <c r="AK161" s="199"/>
    </row>
    <row r="162" spans="1:37" ht="14.25">
      <c r="A162" s="60" t="s">
        <v>313</v>
      </c>
      <c r="AK162" s="199"/>
    </row>
    <row r="163" spans="1:37" ht="14.25">
      <c r="A163" s="60" t="s">
        <v>315</v>
      </c>
      <c r="AK163" s="199"/>
    </row>
    <row r="164" spans="1:37" ht="14.25">
      <c r="A164" s="60" t="s">
        <v>317</v>
      </c>
      <c r="AK164" s="199"/>
    </row>
    <row r="165" spans="1:37" ht="14.25">
      <c r="A165" s="60" t="s">
        <v>319</v>
      </c>
      <c r="AK165" s="199"/>
    </row>
    <row r="166" spans="1:37" ht="14.25">
      <c r="A166" s="60" t="s">
        <v>321</v>
      </c>
      <c r="AK166" s="199"/>
    </row>
    <row r="167" spans="1:37" ht="14.25">
      <c r="A167" s="60" t="s">
        <v>323</v>
      </c>
      <c r="AK167" s="199"/>
    </row>
    <row r="168" spans="1:37" ht="14.25">
      <c r="A168" s="60" t="s">
        <v>324</v>
      </c>
      <c r="AK168" s="199"/>
    </row>
    <row r="169" spans="1:37" ht="14.25">
      <c r="A169" s="60" t="s">
        <v>326</v>
      </c>
      <c r="AK169" s="199"/>
    </row>
    <row r="170" spans="1:37" ht="14.25">
      <c r="A170" s="60" t="s">
        <v>328</v>
      </c>
      <c r="AK170" s="199"/>
    </row>
    <row r="171" spans="1:37" ht="14.25">
      <c r="A171" s="60" t="s">
        <v>330</v>
      </c>
      <c r="AK171" s="199"/>
    </row>
    <row r="172" spans="1:37" ht="14.25">
      <c r="A172" s="60" t="s">
        <v>332</v>
      </c>
      <c r="AK172" s="199"/>
    </row>
    <row r="173" spans="1:37" ht="14.25">
      <c r="A173" s="60" t="s">
        <v>334</v>
      </c>
      <c r="AK173" s="199"/>
    </row>
    <row r="174" spans="1:37" ht="14.25">
      <c r="A174" s="60" t="s">
        <v>336</v>
      </c>
      <c r="AK174" s="199"/>
    </row>
    <row r="175" spans="1:37" ht="14.25">
      <c r="A175" s="60" t="s">
        <v>338</v>
      </c>
      <c r="AK175" s="199"/>
    </row>
    <row r="176" spans="1:37" ht="14.25">
      <c r="A176" s="60" t="s">
        <v>340</v>
      </c>
      <c r="AK176" s="199"/>
    </row>
    <row r="177" spans="1:37" ht="14.25">
      <c r="A177" s="60" t="s">
        <v>342</v>
      </c>
      <c r="AK177" s="199"/>
    </row>
    <row r="178" spans="1:37" ht="14.25">
      <c r="A178" s="60" t="s">
        <v>344</v>
      </c>
      <c r="AK178" s="199"/>
    </row>
    <row r="179" spans="1:37" ht="14.25">
      <c r="A179" s="60" t="s">
        <v>346</v>
      </c>
      <c r="AK179" s="199"/>
    </row>
    <row r="180" spans="1:37" ht="14.25">
      <c r="A180" s="60" t="s">
        <v>348</v>
      </c>
      <c r="AK180" s="199"/>
    </row>
    <row r="181" spans="1:37" ht="14.25">
      <c r="A181" s="60" t="s">
        <v>350</v>
      </c>
      <c r="AK181" s="199"/>
    </row>
    <row r="182" spans="1:37" ht="14.25">
      <c r="A182" s="60" t="s">
        <v>351</v>
      </c>
      <c r="AK182" s="199"/>
    </row>
    <row r="183" spans="1:37" ht="14.25">
      <c r="A183" s="60" t="s">
        <v>352</v>
      </c>
      <c r="AK183" s="199"/>
    </row>
    <row r="184" spans="1:37" ht="14.25">
      <c r="A184" s="60" t="s">
        <v>354</v>
      </c>
      <c r="AK184" s="199"/>
    </row>
    <row r="185" spans="1:37" ht="14.25">
      <c r="A185" s="60" t="s">
        <v>356</v>
      </c>
      <c r="AK185" s="199"/>
    </row>
    <row r="186" spans="1:37" ht="14.25">
      <c r="A186" s="60" t="s">
        <v>357</v>
      </c>
      <c r="AK186" s="199"/>
    </row>
    <row r="187" spans="1:37" ht="14.25">
      <c r="A187" s="60" t="s">
        <v>359</v>
      </c>
      <c r="AK187" s="199"/>
    </row>
    <row r="188" spans="1:37" ht="14.25">
      <c r="A188" s="60" t="s">
        <v>361</v>
      </c>
      <c r="AK188" s="199"/>
    </row>
    <row r="189" spans="1:37" ht="14.25">
      <c r="A189" s="60" t="s">
        <v>362</v>
      </c>
      <c r="AK189" s="199"/>
    </row>
    <row r="190" spans="1:37" ht="14.25">
      <c r="A190" s="60" t="s">
        <v>364</v>
      </c>
      <c r="AK190" s="199"/>
    </row>
    <row r="191" spans="1:37" ht="14.25">
      <c r="A191" s="60" t="s">
        <v>365</v>
      </c>
      <c r="AK191" s="199"/>
    </row>
    <row r="192" spans="1:37" ht="14.25">
      <c r="A192" s="60" t="s">
        <v>366</v>
      </c>
      <c r="AK192" s="199"/>
    </row>
    <row r="193" spans="1:37" ht="14.25">
      <c r="A193" s="60" t="s">
        <v>368</v>
      </c>
      <c r="AK193" s="199"/>
    </row>
    <row r="194" spans="1:37" ht="14.25">
      <c r="A194" s="60" t="s">
        <v>370</v>
      </c>
      <c r="AK194" s="199"/>
    </row>
    <row r="195" spans="1:37" ht="14.25">
      <c r="A195" s="60" t="s">
        <v>372</v>
      </c>
      <c r="AK195" s="199"/>
    </row>
    <row r="196" spans="1:37" ht="14.25">
      <c r="A196" s="60" t="s">
        <v>374</v>
      </c>
      <c r="AK196" s="199"/>
    </row>
    <row r="197" spans="1:37" ht="14.25">
      <c r="A197" s="60" t="s">
        <v>376</v>
      </c>
      <c r="AK197" s="199"/>
    </row>
    <row r="198" spans="1:37" ht="14.25">
      <c r="A198" s="60" t="s">
        <v>378</v>
      </c>
      <c r="AK198" s="199"/>
    </row>
    <row r="199" spans="1:37" ht="14.25">
      <c r="A199" s="60" t="s">
        <v>380</v>
      </c>
      <c r="AK199" s="199"/>
    </row>
    <row r="200" spans="1:37" ht="14.25">
      <c r="A200" s="60" t="s">
        <v>382</v>
      </c>
      <c r="AK200" s="199"/>
    </row>
    <row r="201" spans="1:37" ht="14.25">
      <c r="A201" s="60" t="s">
        <v>1013</v>
      </c>
      <c r="AK201" s="199"/>
    </row>
    <row r="202" spans="1:37" ht="14.25">
      <c r="A202" s="60" t="s">
        <v>384</v>
      </c>
      <c r="AK202" s="199"/>
    </row>
    <row r="203" spans="1:37" ht="14.25">
      <c r="A203" s="60" t="s">
        <v>386</v>
      </c>
      <c r="AK203" s="199"/>
    </row>
    <row r="204" spans="1:37" ht="14.25">
      <c r="A204" s="60" t="s">
        <v>388</v>
      </c>
      <c r="AK204" s="199"/>
    </row>
    <row r="205" spans="1:37" ht="14.25">
      <c r="A205" s="60" t="s">
        <v>390</v>
      </c>
      <c r="AK205" s="199"/>
    </row>
    <row r="206" spans="1:37" ht="14.25">
      <c r="A206" s="60" t="s">
        <v>392</v>
      </c>
      <c r="AK206" s="199"/>
    </row>
    <row r="207" spans="1:37" ht="14.25">
      <c r="A207" s="60" t="s">
        <v>393</v>
      </c>
      <c r="AK207" s="199"/>
    </row>
    <row r="208" spans="1:37" ht="14.25">
      <c r="A208" s="60" t="s">
        <v>395</v>
      </c>
      <c r="AK208" s="199"/>
    </row>
    <row r="209" spans="1:37" ht="14.25">
      <c r="A209" s="60" t="s">
        <v>397</v>
      </c>
      <c r="AK209" s="199"/>
    </row>
    <row r="210" spans="1:37" ht="14.25">
      <c r="A210" s="60" t="s">
        <v>399</v>
      </c>
      <c r="AK210" s="199"/>
    </row>
    <row r="211" spans="1:37" ht="14.25">
      <c r="A211" s="60" t="s">
        <v>401</v>
      </c>
      <c r="AK211" s="199"/>
    </row>
    <row r="212" spans="1:37" ht="14.25">
      <c r="A212" s="60" t="s">
        <v>403</v>
      </c>
      <c r="AK212" s="199"/>
    </row>
    <row r="213" spans="1:37" ht="14.25">
      <c r="A213" s="60" t="s">
        <v>405</v>
      </c>
      <c r="AK213" s="199"/>
    </row>
    <row r="214" spans="1:37" ht="14.25">
      <c r="A214" s="60" t="s">
        <v>407</v>
      </c>
      <c r="AK214" s="199"/>
    </row>
    <row r="215" spans="1:37" ht="14.25">
      <c r="A215" s="60" t="s">
        <v>409</v>
      </c>
      <c r="AK215" s="199"/>
    </row>
    <row r="216" spans="1:37" ht="14.25">
      <c r="A216" s="60" t="s">
        <v>410</v>
      </c>
      <c r="AK216" s="199"/>
    </row>
    <row r="217" spans="1:37" ht="14.25">
      <c r="A217" s="60" t="s">
        <v>412</v>
      </c>
      <c r="AK217" s="199"/>
    </row>
    <row r="218" spans="1:37" ht="14.25">
      <c r="A218" s="60" t="s">
        <v>414</v>
      </c>
      <c r="AK218" s="199"/>
    </row>
    <row r="219" spans="1:37" ht="14.25">
      <c r="A219" s="60" t="s">
        <v>416</v>
      </c>
      <c r="AK219" s="199"/>
    </row>
    <row r="220" spans="1:37" ht="14.25">
      <c r="A220" s="60" t="s">
        <v>418</v>
      </c>
      <c r="AK220" s="199"/>
    </row>
    <row r="221" spans="1:37" ht="14.25">
      <c r="A221" s="60" t="s">
        <v>420</v>
      </c>
      <c r="AK221" s="199"/>
    </row>
    <row r="222" spans="1:37" ht="14.25">
      <c r="A222" s="60" t="s">
        <v>421</v>
      </c>
      <c r="AK222" s="199"/>
    </row>
    <row r="223" spans="1:37" ht="14.25">
      <c r="A223" s="60" t="s">
        <v>423</v>
      </c>
      <c r="AK223" s="199"/>
    </row>
    <row r="224" spans="1:37" ht="14.25">
      <c r="A224" s="60" t="s">
        <v>425</v>
      </c>
      <c r="AK224" s="199"/>
    </row>
    <row r="225" spans="1:37" ht="14.25">
      <c r="A225" s="60" t="s">
        <v>427</v>
      </c>
      <c r="AK225" s="199"/>
    </row>
    <row r="226" spans="1:37" ht="14.25">
      <c r="A226" s="60" t="s">
        <v>429</v>
      </c>
      <c r="AK226" s="199"/>
    </row>
    <row r="227" spans="1:37" ht="14.25">
      <c r="A227" s="60" t="s">
        <v>431</v>
      </c>
      <c r="AK227" s="199"/>
    </row>
    <row r="228" spans="1:37" ht="14.25">
      <c r="A228" s="60" t="s">
        <v>433</v>
      </c>
      <c r="AK228" s="199"/>
    </row>
    <row r="229" spans="1:37" ht="14.25">
      <c r="A229" s="60" t="s">
        <v>435</v>
      </c>
      <c r="AK229" s="199"/>
    </row>
    <row r="230" spans="1:37" ht="14.25">
      <c r="A230" s="60" t="s">
        <v>436</v>
      </c>
      <c r="AK230" s="199"/>
    </row>
    <row r="231" spans="1:37" ht="14.25">
      <c r="A231" s="60" t="s">
        <v>438</v>
      </c>
      <c r="AK231" s="199"/>
    </row>
    <row r="232" spans="1:37" ht="14.25">
      <c r="A232" s="60" t="s">
        <v>440</v>
      </c>
      <c r="AK232" s="199"/>
    </row>
    <row r="233" spans="1:37" ht="14.25">
      <c r="A233" s="60" t="s">
        <v>442</v>
      </c>
      <c r="AK233" s="199"/>
    </row>
    <row r="234" spans="1:37" ht="14.25">
      <c r="A234" s="60" t="s">
        <v>444</v>
      </c>
      <c r="AK234" s="199"/>
    </row>
    <row r="235" spans="1:37" ht="14.25">
      <c r="A235" s="60" t="s">
        <v>446</v>
      </c>
      <c r="AK235" s="199"/>
    </row>
    <row r="236" spans="1:37" ht="14.25">
      <c r="A236" s="60" t="s">
        <v>448</v>
      </c>
      <c r="AK236" s="199"/>
    </row>
    <row r="237" spans="1:37" ht="14.25">
      <c r="A237" s="60" t="s">
        <v>450</v>
      </c>
      <c r="AK237" s="199"/>
    </row>
    <row r="238" spans="1:37" ht="14.25">
      <c r="A238" s="60" t="s">
        <v>452</v>
      </c>
      <c r="AK238" s="199"/>
    </row>
    <row r="239" spans="1:37" ht="14.25">
      <c r="A239" s="60" t="s">
        <v>453</v>
      </c>
      <c r="AK239" s="199"/>
    </row>
    <row r="240" spans="1:37" ht="14.25">
      <c r="A240" s="60" t="s">
        <v>454</v>
      </c>
      <c r="AK240" s="199"/>
    </row>
    <row r="241" spans="1:37" ht="14.25">
      <c r="A241" s="60" t="s">
        <v>456</v>
      </c>
      <c r="AK241" s="199"/>
    </row>
    <row r="242" spans="1:37" ht="14.25">
      <c r="A242" s="60" t="s">
        <v>1014</v>
      </c>
      <c r="AK242" s="199"/>
    </row>
    <row r="243" spans="1:37" ht="14.25">
      <c r="A243" s="60" t="s">
        <v>1015</v>
      </c>
      <c r="AK243" s="199"/>
    </row>
    <row r="244" spans="1:37" ht="14.25">
      <c r="A244" s="60" t="s">
        <v>1016</v>
      </c>
      <c r="AK244" s="199"/>
    </row>
    <row r="245" spans="1:37" ht="14.25">
      <c r="A245" s="60" t="s">
        <v>459</v>
      </c>
      <c r="AK245" s="199"/>
    </row>
    <row r="246" spans="1:37" ht="14.25">
      <c r="A246" s="60" t="s">
        <v>1017</v>
      </c>
      <c r="AK246" s="199"/>
    </row>
    <row r="247" spans="1:37" ht="14.25">
      <c r="A247" s="60" t="s">
        <v>460</v>
      </c>
      <c r="AK247" s="199"/>
    </row>
    <row r="248" spans="1:37" ht="14.25">
      <c r="A248" s="60" t="s">
        <v>462</v>
      </c>
      <c r="AK248" s="199"/>
    </row>
    <row r="249" spans="1:37" ht="14.25">
      <c r="A249" s="60" t="s">
        <v>464</v>
      </c>
      <c r="AK249" s="199"/>
    </row>
    <row r="250" spans="1:37" ht="14.25">
      <c r="A250" s="60" t="s">
        <v>465</v>
      </c>
      <c r="AK250" s="199"/>
    </row>
    <row r="251" spans="1:37" ht="14.25">
      <c r="A251" s="60" t="s">
        <v>466</v>
      </c>
      <c r="AK251" s="199"/>
    </row>
    <row r="252" spans="1:37" ht="14.25">
      <c r="A252" s="60" t="s">
        <v>467</v>
      </c>
      <c r="AK252" s="199"/>
    </row>
    <row r="253" spans="1:37" ht="14.25">
      <c r="A253" s="60" t="s">
        <v>469</v>
      </c>
      <c r="AK253" s="199"/>
    </row>
    <row r="254" spans="1:37" ht="14.25">
      <c r="A254" s="60" t="s">
        <v>471</v>
      </c>
      <c r="AK254" s="199"/>
    </row>
    <row r="255" spans="1:37" ht="14.25">
      <c r="A255" s="60" t="s">
        <v>473</v>
      </c>
      <c r="AK255" s="199"/>
    </row>
    <row r="256" spans="1:37" ht="14.25">
      <c r="A256" s="60" t="s">
        <v>475</v>
      </c>
      <c r="AK256" s="199"/>
    </row>
    <row r="257" spans="1:37" ht="14.25">
      <c r="A257" s="60" t="s">
        <v>477</v>
      </c>
      <c r="AK257" s="199"/>
    </row>
    <row r="258" spans="1:37" ht="14.25">
      <c r="A258" s="60" t="s">
        <v>479</v>
      </c>
      <c r="AK258" s="199"/>
    </row>
    <row r="259" spans="1:37" ht="14.25">
      <c r="A259" s="60" t="s">
        <v>481</v>
      </c>
      <c r="AK259" s="199"/>
    </row>
    <row r="260" spans="1:37" ht="14.25">
      <c r="A260" s="60" t="s">
        <v>483</v>
      </c>
      <c r="AK260" s="199"/>
    </row>
    <row r="261" spans="1:37" ht="14.25">
      <c r="A261" s="60" t="s">
        <v>485</v>
      </c>
      <c r="AK261" s="199"/>
    </row>
    <row r="262" spans="1:37" ht="14.25">
      <c r="A262" s="60" t="s">
        <v>487</v>
      </c>
      <c r="AK262" s="199"/>
    </row>
    <row r="263" spans="1:37" ht="14.25">
      <c r="A263" s="60" t="s">
        <v>489</v>
      </c>
      <c r="AK263" s="199"/>
    </row>
    <row r="264" spans="1:37" ht="14.25">
      <c r="A264" s="60" t="s">
        <v>491</v>
      </c>
      <c r="AK264" s="199"/>
    </row>
    <row r="265" spans="1:37" ht="14.25">
      <c r="A265" s="60" t="s">
        <v>493</v>
      </c>
      <c r="AK265" s="199"/>
    </row>
    <row r="266" spans="1:37" ht="14.25">
      <c r="A266" s="60" t="s">
        <v>495</v>
      </c>
      <c r="AK266" s="199"/>
    </row>
    <row r="267" spans="1:37" ht="14.25">
      <c r="A267" s="60" t="s">
        <v>497</v>
      </c>
      <c r="AK267" s="199"/>
    </row>
    <row r="268" spans="1:37" ht="14.25">
      <c r="A268" s="60" t="s">
        <v>498</v>
      </c>
      <c r="AK268" s="199"/>
    </row>
    <row r="269" spans="1:37" ht="14.25">
      <c r="A269" s="60" t="s">
        <v>500</v>
      </c>
      <c r="AK269" s="199"/>
    </row>
    <row r="270" spans="1:37" ht="14.25">
      <c r="A270" s="60" t="s">
        <v>502</v>
      </c>
      <c r="AK270" s="199"/>
    </row>
    <row r="271" spans="1:37" ht="14.25">
      <c r="A271" s="60" t="s">
        <v>504</v>
      </c>
      <c r="AK271" s="199"/>
    </row>
    <row r="272" spans="1:37" ht="14.25">
      <c r="A272" s="60" t="s">
        <v>506</v>
      </c>
      <c r="AK272" s="199"/>
    </row>
    <row r="273" spans="1:37" ht="14.25">
      <c r="A273" s="60" t="s">
        <v>508</v>
      </c>
      <c r="AK273" s="199"/>
    </row>
    <row r="274" spans="1:37" ht="14.25">
      <c r="A274" s="60" t="s">
        <v>510</v>
      </c>
      <c r="AK274" s="199"/>
    </row>
    <row r="275" spans="1:37" ht="14.25">
      <c r="A275" s="60" t="s">
        <v>512</v>
      </c>
      <c r="AK275" s="199"/>
    </row>
    <row r="276" spans="1:37" ht="14.25">
      <c r="A276" s="60" t="s">
        <v>514</v>
      </c>
      <c r="AK276" s="199"/>
    </row>
    <row r="277" spans="1:37" ht="14.25">
      <c r="A277" s="60" t="s">
        <v>516</v>
      </c>
      <c r="AK277" s="199"/>
    </row>
    <row r="278" spans="1:37" ht="14.25">
      <c r="A278" s="60" t="s">
        <v>518</v>
      </c>
      <c r="AK278" s="199"/>
    </row>
    <row r="279" spans="1:37" ht="14.25">
      <c r="A279" s="60" t="s">
        <v>520</v>
      </c>
      <c r="AK279" s="199"/>
    </row>
    <row r="280" spans="1:37" ht="14.25">
      <c r="A280" s="60" t="s">
        <v>522</v>
      </c>
      <c r="AK280" s="199"/>
    </row>
    <row r="281" spans="1:37" ht="14.25">
      <c r="A281" s="60" t="s">
        <v>524</v>
      </c>
      <c r="AK281" s="199"/>
    </row>
    <row r="282" spans="1:37" ht="14.25">
      <c r="A282" s="60" t="s">
        <v>526</v>
      </c>
      <c r="AK282" s="199"/>
    </row>
    <row r="283" spans="1:37" ht="14.25">
      <c r="A283" s="60" t="s">
        <v>1018</v>
      </c>
      <c r="AK283" s="199"/>
    </row>
    <row r="284" spans="1:37" ht="14.25">
      <c r="A284" s="60" t="s">
        <v>1019</v>
      </c>
      <c r="AK284" s="199"/>
    </row>
    <row r="285" spans="1:37" ht="14.25">
      <c r="A285" s="60" t="s">
        <v>527</v>
      </c>
      <c r="AK285" s="199"/>
    </row>
    <row r="286" spans="1:37" ht="14.25">
      <c r="A286" s="60" t="s">
        <v>529</v>
      </c>
      <c r="AK286" s="199"/>
    </row>
    <row r="287" spans="1:37" ht="14.25">
      <c r="A287" s="60" t="s">
        <v>531</v>
      </c>
      <c r="AK287" s="199"/>
    </row>
    <row r="288" spans="1:37" ht="14.25">
      <c r="A288" s="60" t="s">
        <v>533</v>
      </c>
      <c r="AK288" s="199"/>
    </row>
    <row r="289" spans="1:37" ht="14.25">
      <c r="A289" s="60" t="s">
        <v>535</v>
      </c>
      <c r="AK289" s="199"/>
    </row>
    <row r="290" spans="1:37" ht="14.25">
      <c r="A290" s="60" t="s">
        <v>537</v>
      </c>
      <c r="AK290" s="199"/>
    </row>
    <row r="291" spans="1:37" ht="14.25">
      <c r="A291" s="60" t="s">
        <v>539</v>
      </c>
      <c r="AK291" s="199"/>
    </row>
    <row r="292" spans="1:37" ht="14.25">
      <c r="A292" s="60" t="s">
        <v>541</v>
      </c>
      <c r="AK292" s="199"/>
    </row>
    <row r="293" spans="1:37" ht="14.25">
      <c r="A293" s="60" t="s">
        <v>543</v>
      </c>
      <c r="AK293" s="199"/>
    </row>
    <row r="294" spans="1:37" ht="14.25">
      <c r="A294" s="60" t="s">
        <v>545</v>
      </c>
      <c r="AK294" s="199"/>
    </row>
    <row r="295" spans="1:37" ht="14.25">
      <c r="A295" s="60" t="s">
        <v>547</v>
      </c>
      <c r="AK295" s="199"/>
    </row>
    <row r="296" spans="1:37" ht="14.25">
      <c r="A296" s="60" t="s">
        <v>1020</v>
      </c>
      <c r="AK296" s="199"/>
    </row>
    <row r="297" spans="1:37" ht="14.25">
      <c r="A297" s="60" t="s">
        <v>549</v>
      </c>
      <c r="AK297" s="199"/>
    </row>
    <row r="298" spans="1:37" ht="14.25">
      <c r="A298" s="60" t="s">
        <v>550</v>
      </c>
      <c r="AK298" s="199"/>
    </row>
    <row r="299" spans="1:37" ht="14.25">
      <c r="A299" s="60" t="s">
        <v>551</v>
      </c>
      <c r="AK299" s="199"/>
    </row>
    <row r="300" spans="1:37" ht="14.25">
      <c r="A300" s="60" t="s">
        <v>553</v>
      </c>
      <c r="AK300" s="199"/>
    </row>
    <row r="301" spans="1:37" ht="14.25">
      <c r="A301" s="60" t="s">
        <v>555</v>
      </c>
      <c r="AK301" s="199"/>
    </row>
    <row r="302" spans="1:37" ht="14.25">
      <c r="A302" s="60" t="s">
        <v>557</v>
      </c>
      <c r="AK302" s="199"/>
    </row>
    <row r="303" spans="1:37" ht="14.25">
      <c r="A303" s="60" t="s">
        <v>559</v>
      </c>
      <c r="AK303" s="199"/>
    </row>
    <row r="304" spans="1:37" ht="14.25">
      <c r="A304" s="60" t="s">
        <v>1021</v>
      </c>
      <c r="AK304" s="199"/>
    </row>
    <row r="305" spans="1:37" ht="14.25">
      <c r="A305" s="60" t="s">
        <v>561</v>
      </c>
      <c r="AK305" s="199"/>
    </row>
    <row r="306" spans="1:37" ht="14.25">
      <c r="A306" s="60" t="s">
        <v>563</v>
      </c>
      <c r="AK306" s="199"/>
    </row>
    <row r="307" spans="1:37" ht="14.25">
      <c r="A307" s="60" t="s">
        <v>565</v>
      </c>
      <c r="AK307" s="199"/>
    </row>
    <row r="308" spans="1:37" ht="14.25">
      <c r="A308" s="60" t="s">
        <v>1022</v>
      </c>
      <c r="AK308" s="199"/>
    </row>
    <row r="309" spans="1:37" ht="14.25">
      <c r="A309" s="60" t="s">
        <v>567</v>
      </c>
      <c r="AK309" s="199"/>
    </row>
    <row r="310" spans="1:37" ht="14.25">
      <c r="A310" s="60" t="s">
        <v>569</v>
      </c>
      <c r="AK310" s="199"/>
    </row>
    <row r="311" spans="1:37" ht="14.25">
      <c r="A311" s="60" t="s">
        <v>571</v>
      </c>
      <c r="AK311" s="199"/>
    </row>
    <row r="312" spans="1:37" ht="14.25">
      <c r="A312" s="60" t="s">
        <v>573</v>
      </c>
      <c r="AK312" s="199"/>
    </row>
    <row r="313" spans="1:37" ht="14.25">
      <c r="A313" s="60" t="s">
        <v>574</v>
      </c>
      <c r="AK313" s="199"/>
    </row>
    <row r="314" spans="1:37" ht="14.25">
      <c r="A314" s="60" t="s">
        <v>999</v>
      </c>
      <c r="AK314" s="199"/>
    </row>
    <row r="315" spans="1:37" ht="14.25">
      <c r="A315" s="60" t="s">
        <v>576</v>
      </c>
      <c r="AK315" s="199"/>
    </row>
    <row r="316" spans="1:37" ht="14.25">
      <c r="A316" s="60" t="s">
        <v>1003</v>
      </c>
      <c r="AK316" s="199"/>
    </row>
    <row r="317" spans="1:37" ht="14.25">
      <c r="A317" s="60" t="s">
        <v>1004</v>
      </c>
      <c r="AK317" s="199"/>
    </row>
    <row r="318" spans="1:37" ht="14.25">
      <c r="A318" s="60" t="s">
        <v>1005</v>
      </c>
      <c r="AK318" s="199"/>
    </row>
    <row r="319" spans="1:37" ht="14.25">
      <c r="A319" s="60" t="s">
        <v>1023</v>
      </c>
      <c r="AK319" s="199"/>
    </row>
    <row r="320" spans="1:37" ht="14.25">
      <c r="A320" s="60" t="s">
        <v>1024</v>
      </c>
      <c r="AK320" s="199"/>
    </row>
    <row r="321" spans="1:37" ht="14.25">
      <c r="A321" s="60" t="s">
        <v>1025</v>
      </c>
      <c r="AK321" s="199"/>
    </row>
    <row r="322" spans="1:37" ht="14.25">
      <c r="A322" s="60" t="s">
        <v>1026</v>
      </c>
      <c r="AK322" s="199"/>
    </row>
    <row r="323" spans="1:37" ht="14.25">
      <c r="A323" s="60" t="s">
        <v>1027</v>
      </c>
      <c r="AK323" s="199"/>
    </row>
    <row r="324" spans="1:37" ht="14.25">
      <c r="A324" s="60" t="s">
        <v>1028</v>
      </c>
      <c r="AK324" s="199"/>
    </row>
    <row r="325" spans="1:37" ht="14.25">
      <c r="A325" s="60" t="s">
        <v>1029</v>
      </c>
      <c r="AK325" s="199"/>
    </row>
    <row r="326" spans="1:37" ht="14.25">
      <c r="A326" s="60" t="s">
        <v>1030</v>
      </c>
      <c r="AK326" s="199"/>
    </row>
    <row r="327" spans="1:37" ht="14.25">
      <c r="A327" s="60" t="s">
        <v>1031</v>
      </c>
      <c r="AK327" s="199"/>
    </row>
    <row r="328" spans="1:37" ht="14.25">
      <c r="A328" s="60" t="s">
        <v>1032</v>
      </c>
      <c r="AK328" s="199"/>
    </row>
    <row r="329" spans="1:37" ht="14.25">
      <c r="A329" s="60" t="s">
        <v>1033</v>
      </c>
      <c r="AK329" s="199"/>
    </row>
    <row r="330" spans="1:37" ht="14.25">
      <c r="A330" s="60" t="s">
        <v>1034</v>
      </c>
      <c r="AK330" s="199"/>
    </row>
    <row r="331" spans="1:37" ht="14.25">
      <c r="A331" s="60" t="s">
        <v>1035</v>
      </c>
      <c r="AK331" s="199"/>
    </row>
    <row r="332" spans="1:37" ht="14.25">
      <c r="A332" s="60" t="s">
        <v>1036</v>
      </c>
      <c r="AK332" s="199"/>
    </row>
    <row r="333" spans="1:37" ht="14.25">
      <c r="A333" s="60" t="s">
        <v>1037</v>
      </c>
      <c r="AK333" s="199"/>
    </row>
    <row r="334" spans="1:37" ht="14.25">
      <c r="A334" s="60" t="s">
        <v>1038</v>
      </c>
      <c r="AK334" s="199"/>
    </row>
    <row r="335" spans="1:37" ht="14.25">
      <c r="A335" s="60" t="s">
        <v>1039</v>
      </c>
      <c r="AK335" s="199"/>
    </row>
    <row r="336" spans="1:37" ht="14.25">
      <c r="A336" s="60" t="s">
        <v>1040</v>
      </c>
      <c r="AK336" s="199"/>
    </row>
    <row r="337" spans="1:37" ht="14.25">
      <c r="A337" s="60" t="s">
        <v>1041</v>
      </c>
      <c r="AK337" s="199"/>
    </row>
    <row r="338" spans="1:37" ht="14.25">
      <c r="A338" s="60" t="s">
        <v>1042</v>
      </c>
      <c r="AK338" s="199"/>
    </row>
    <row r="339" spans="1:37" ht="14.25">
      <c r="A339" s="60" t="s">
        <v>1043</v>
      </c>
      <c r="AK339" s="199"/>
    </row>
    <row r="340" spans="1:37" ht="14.25">
      <c r="A340" s="60" t="s">
        <v>1044</v>
      </c>
      <c r="AK340" s="199"/>
    </row>
    <row r="341" spans="1:37" ht="14.25">
      <c r="A341" s="60" t="s">
        <v>1045</v>
      </c>
      <c r="AK341" s="199"/>
    </row>
    <row r="342" spans="1:37" ht="14.25">
      <c r="A342" s="60" t="s">
        <v>1046</v>
      </c>
      <c r="AK342" s="199"/>
    </row>
    <row r="343" spans="1:37" ht="14.25">
      <c r="A343" s="60" t="s">
        <v>1047</v>
      </c>
      <c r="AK343" s="199"/>
    </row>
    <row r="344" spans="1:37" ht="14.25">
      <c r="A344" s="60" t="s">
        <v>1048</v>
      </c>
      <c r="AK344" s="199"/>
    </row>
    <row r="345" spans="1:37" ht="14.25">
      <c r="A345" s="60" t="s">
        <v>1049</v>
      </c>
      <c r="AK345" s="199"/>
    </row>
    <row r="346" spans="1:37" ht="14.25">
      <c r="A346" s="60" t="s">
        <v>1050</v>
      </c>
      <c r="AK346" s="199"/>
    </row>
    <row r="347" spans="1:37" ht="14.25">
      <c r="A347" s="60" t="s">
        <v>1051</v>
      </c>
      <c r="AK347" s="199"/>
    </row>
    <row r="348" spans="1:37" ht="14.25">
      <c r="A348" s="60" t="s">
        <v>1052</v>
      </c>
      <c r="AK348" s="199"/>
    </row>
    <row r="349" spans="1:37" ht="14.25">
      <c r="A349" s="60" t="s">
        <v>1053</v>
      </c>
      <c r="AK349" s="199"/>
    </row>
    <row r="350" spans="1:37" ht="14.25">
      <c r="A350" s="60" t="s">
        <v>1054</v>
      </c>
      <c r="AK350" s="199"/>
    </row>
    <row r="351" spans="1:37" ht="14.25">
      <c r="A351" s="60" t="s">
        <v>1055</v>
      </c>
      <c r="AK351" s="199"/>
    </row>
    <row r="352" spans="1:37" ht="14.25">
      <c r="A352" s="60" t="s">
        <v>1056</v>
      </c>
      <c r="AK352" s="199"/>
    </row>
    <row r="353" spans="1:37" ht="14.25">
      <c r="A353" s="60" t="s">
        <v>1057</v>
      </c>
      <c r="AK353" s="199"/>
    </row>
    <row r="354" spans="1:37" ht="14.25">
      <c r="A354" s="60" t="s">
        <v>1058</v>
      </c>
      <c r="AK354" s="199"/>
    </row>
    <row r="355" spans="1:37" ht="14.25">
      <c r="A355" s="60" t="s">
        <v>1059</v>
      </c>
      <c r="AK355" s="199"/>
    </row>
    <row r="356" spans="1:37" ht="14.25">
      <c r="A356" s="60" t="s">
        <v>1060</v>
      </c>
      <c r="AK356" s="199"/>
    </row>
    <row r="357" spans="1:37" ht="14.25">
      <c r="A357" s="60" t="s">
        <v>1061</v>
      </c>
      <c r="AK357" s="199"/>
    </row>
    <row r="358" spans="1:37" ht="14.25">
      <c r="A358" s="60" t="s">
        <v>1062</v>
      </c>
      <c r="AK358" s="199"/>
    </row>
    <row r="359" spans="1:37" ht="14.25">
      <c r="A359" s="60" t="s">
        <v>1063</v>
      </c>
      <c r="AK359" s="199"/>
    </row>
    <row r="360" spans="1:37" ht="14.25">
      <c r="A360" s="60" t="s">
        <v>1064</v>
      </c>
      <c r="AK360" s="199"/>
    </row>
    <row r="361" spans="1:37" ht="14.25">
      <c r="A361" s="60" t="s">
        <v>1065</v>
      </c>
      <c r="AK361" s="199"/>
    </row>
    <row r="362" spans="1:37" ht="14.25">
      <c r="A362" s="60" t="s">
        <v>1066</v>
      </c>
      <c r="AK362" s="199"/>
    </row>
    <row r="363" spans="1:37" ht="14.25">
      <c r="A363" s="60" t="s">
        <v>1067</v>
      </c>
      <c r="AK363" s="199"/>
    </row>
    <row r="364" spans="1:37" ht="14.25">
      <c r="A364" s="60" t="s">
        <v>1068</v>
      </c>
      <c r="AK364" s="199"/>
    </row>
    <row r="365" spans="1:37" ht="14.25">
      <c r="A365" s="60" t="s">
        <v>1069</v>
      </c>
      <c r="AK365" s="199"/>
    </row>
    <row r="366" spans="1:37" ht="14.25">
      <c r="A366" s="60" t="s">
        <v>1070</v>
      </c>
      <c r="AK366" s="199"/>
    </row>
    <row r="367" spans="1:37" ht="14.25">
      <c r="A367" s="60" t="s">
        <v>1071</v>
      </c>
      <c r="AK367" s="199"/>
    </row>
    <row r="368" spans="1:37" ht="14.25">
      <c r="A368" s="60" t="s">
        <v>1072</v>
      </c>
      <c r="AK368" s="199"/>
    </row>
    <row r="369" spans="1:37" ht="14.25">
      <c r="A369" s="60" t="s">
        <v>1073</v>
      </c>
      <c r="AK369" s="199"/>
    </row>
    <row r="370" spans="1:37" ht="14.25">
      <c r="A370" s="60" t="s">
        <v>1074</v>
      </c>
      <c r="AK370" s="199"/>
    </row>
    <row r="371" spans="1:37" ht="14.25">
      <c r="A371" s="60" t="s">
        <v>1075</v>
      </c>
      <c r="AK371" s="199"/>
    </row>
    <row r="372" spans="1:37" ht="14.25">
      <c r="A372" s="60" t="s">
        <v>1076</v>
      </c>
      <c r="AK372" s="199"/>
    </row>
    <row r="373" spans="1:37" ht="14.25">
      <c r="A373" s="60" t="s">
        <v>1077</v>
      </c>
      <c r="AK373" s="199"/>
    </row>
    <row r="374" spans="1:37" ht="14.25">
      <c r="A374" s="60" t="s">
        <v>1078</v>
      </c>
      <c r="AK374" s="199"/>
    </row>
    <row r="375" spans="1:37" ht="14.25">
      <c r="A375" s="60" t="s">
        <v>1079</v>
      </c>
      <c r="AK375" s="199"/>
    </row>
    <row r="376" spans="1:37" ht="14.25">
      <c r="A376" s="60" t="s">
        <v>1080</v>
      </c>
      <c r="AK376" s="199"/>
    </row>
    <row r="377" spans="1:37" ht="14.25">
      <c r="A377" s="60" t="s">
        <v>1081</v>
      </c>
      <c r="AK377" s="199"/>
    </row>
    <row r="378" spans="1:37" ht="14.25">
      <c r="A378" s="60" t="s">
        <v>1082</v>
      </c>
      <c r="AK378" s="199"/>
    </row>
    <row r="379" spans="1:37" ht="14.25">
      <c r="A379" s="60" t="s">
        <v>1083</v>
      </c>
      <c r="AK379" s="199"/>
    </row>
    <row r="380" ht="14.25">
      <c r="A380" s="60" t="s">
        <v>1084</v>
      </c>
    </row>
    <row r="381" ht="14.25">
      <c r="A381" s="60" t="s">
        <v>1085</v>
      </c>
    </row>
    <row r="382" ht="14.25">
      <c r="A382" s="60" t="s">
        <v>1086</v>
      </c>
    </row>
    <row r="383" ht="14.25">
      <c r="A383" s="60" t="s">
        <v>1087</v>
      </c>
    </row>
    <row r="384" ht="14.25">
      <c r="A384" s="60" t="s">
        <v>1088</v>
      </c>
    </row>
    <row r="385" ht="14.25">
      <c r="A385" s="60" t="s">
        <v>1089</v>
      </c>
    </row>
    <row r="386" ht="14.25">
      <c r="A386" s="60" t="s">
        <v>1090</v>
      </c>
    </row>
    <row r="387" ht="14.25">
      <c r="A387" s="60" t="s">
        <v>1091</v>
      </c>
    </row>
    <row r="388" ht="14.25">
      <c r="A388" s="60" t="s">
        <v>1092</v>
      </c>
    </row>
    <row r="389" ht="14.25">
      <c r="A389" s="60" t="s">
        <v>1093</v>
      </c>
    </row>
    <row r="390" ht="14.25">
      <c r="A390" s="60" t="s">
        <v>1094</v>
      </c>
    </row>
    <row r="391" ht="14.25">
      <c r="A391" s="60" t="s">
        <v>1095</v>
      </c>
    </row>
    <row r="392" ht="14.25">
      <c r="A392" s="60" t="s">
        <v>1096</v>
      </c>
    </row>
    <row r="393" ht="14.25">
      <c r="A393" s="60" t="s">
        <v>1097</v>
      </c>
    </row>
    <row r="394" ht="14.25">
      <c r="A394" s="60" t="s">
        <v>1098</v>
      </c>
    </row>
    <row r="395" ht="14.25">
      <c r="A395" s="60" t="s">
        <v>1099</v>
      </c>
    </row>
    <row r="396" ht="14.25">
      <c r="A396" s="60" t="s">
        <v>1100</v>
      </c>
    </row>
    <row r="397" ht="14.25">
      <c r="A397" s="60" t="s">
        <v>1101</v>
      </c>
    </row>
    <row r="398" ht="14.25">
      <c r="A398" s="60" t="s">
        <v>1102</v>
      </c>
    </row>
    <row r="399" ht="14.25">
      <c r="A399" s="60" t="s">
        <v>1103</v>
      </c>
    </row>
    <row r="400" ht="14.25">
      <c r="A400" s="60" t="s">
        <v>1104</v>
      </c>
    </row>
    <row r="401" ht="14.25">
      <c r="A401" s="60" t="s">
        <v>1105</v>
      </c>
    </row>
    <row r="402" ht="14.25">
      <c r="A402" s="60" t="s">
        <v>1106</v>
      </c>
    </row>
    <row r="403" ht="14.25">
      <c r="A403" s="60" t="s">
        <v>1107</v>
      </c>
    </row>
    <row r="404" ht="14.25">
      <c r="A404" s="60" t="s">
        <v>1108</v>
      </c>
    </row>
    <row r="405" ht="14.25">
      <c r="A405" s="60" t="s">
        <v>1109</v>
      </c>
    </row>
    <row r="406" ht="14.25">
      <c r="A406" s="60" t="s">
        <v>1110</v>
      </c>
    </row>
    <row r="407" ht="14.25">
      <c r="A407" s="60" t="s">
        <v>1111</v>
      </c>
    </row>
    <row r="408" ht="14.25">
      <c r="A408" s="60" t="s">
        <v>1112</v>
      </c>
    </row>
    <row r="409" ht="14.25">
      <c r="A409" s="60" t="s">
        <v>1113</v>
      </c>
    </row>
    <row r="410" ht="14.25">
      <c r="A410" s="60" t="s">
        <v>1114</v>
      </c>
    </row>
    <row r="411" ht="14.25">
      <c r="A411" s="60" t="s">
        <v>1115</v>
      </c>
    </row>
    <row r="412" ht="14.25">
      <c r="A412" s="60" t="s">
        <v>1116</v>
      </c>
    </row>
    <row r="413" ht="14.25">
      <c r="A413" s="60" t="s">
        <v>1117</v>
      </c>
    </row>
    <row r="414" ht="14.25">
      <c r="A414" s="60" t="s">
        <v>1118</v>
      </c>
    </row>
    <row r="415" ht="14.25">
      <c r="A415" s="60" t="s">
        <v>1119</v>
      </c>
    </row>
    <row r="416" ht="14.25">
      <c r="A416" s="60" t="s">
        <v>1120</v>
      </c>
    </row>
    <row r="417" ht="14.25">
      <c r="A417" s="60" t="s">
        <v>1121</v>
      </c>
    </row>
    <row r="418" ht="14.25">
      <c r="A418" s="60" t="s">
        <v>1122</v>
      </c>
    </row>
    <row r="419" ht="14.25">
      <c r="A419" s="60" t="s">
        <v>1123</v>
      </c>
    </row>
    <row r="420" ht="14.25">
      <c r="A420" s="60" t="s">
        <v>1124</v>
      </c>
    </row>
    <row r="421" ht="14.25">
      <c r="A421" s="60" t="s">
        <v>1125</v>
      </c>
    </row>
    <row r="422" ht="14.25">
      <c r="A422" s="60" t="s">
        <v>1126</v>
      </c>
    </row>
    <row r="423" ht="14.25">
      <c r="A423" s="60" t="s">
        <v>1127</v>
      </c>
    </row>
    <row r="424" ht="14.25">
      <c r="A424" s="60" t="s">
        <v>1128</v>
      </c>
    </row>
    <row r="425" ht="14.25">
      <c r="A425" s="60" t="s">
        <v>1129</v>
      </c>
    </row>
    <row r="426" ht="14.25">
      <c r="A426" s="60" t="s">
        <v>1130</v>
      </c>
    </row>
    <row r="427" ht="14.25">
      <c r="A427" s="60" t="s">
        <v>1131</v>
      </c>
    </row>
    <row r="428" ht="14.25">
      <c r="A428" s="60" t="s">
        <v>1132</v>
      </c>
    </row>
    <row r="429" ht="14.25">
      <c r="A429" s="60" t="s">
        <v>1133</v>
      </c>
    </row>
    <row r="430" ht="14.25">
      <c r="A430" s="60" t="s">
        <v>1134</v>
      </c>
    </row>
    <row r="431" ht="14.25">
      <c r="A431" s="60" t="s">
        <v>1135</v>
      </c>
    </row>
    <row r="432" ht="14.25">
      <c r="A432" s="60" t="s">
        <v>1136</v>
      </c>
    </row>
    <row r="433" ht="14.25">
      <c r="A433" s="60" t="s">
        <v>1137</v>
      </c>
    </row>
    <row r="434" ht="14.25">
      <c r="A434" s="60" t="s">
        <v>1138</v>
      </c>
    </row>
    <row r="435" ht="14.25">
      <c r="A435" s="60" t="s">
        <v>1139</v>
      </c>
    </row>
    <row r="436" ht="14.25">
      <c r="A436" s="60" t="s">
        <v>1140</v>
      </c>
    </row>
    <row r="437" ht="14.25">
      <c r="A437" s="60" t="s">
        <v>1141</v>
      </c>
    </row>
    <row r="438" ht="14.25">
      <c r="A438" s="60" t="s">
        <v>1142</v>
      </c>
    </row>
    <row r="439" ht="14.25">
      <c r="A439" s="60" t="s">
        <v>1143</v>
      </c>
    </row>
    <row r="440" ht="14.25">
      <c r="A440" s="60" t="s">
        <v>1144</v>
      </c>
    </row>
    <row r="441" ht="14.25">
      <c r="A441" s="60" t="s">
        <v>1145</v>
      </c>
    </row>
    <row r="442" ht="14.25">
      <c r="A442" s="60" t="s">
        <v>1146</v>
      </c>
    </row>
    <row r="443" ht="14.25">
      <c r="A443" s="60" t="s">
        <v>1147</v>
      </c>
    </row>
    <row r="444" ht="14.25">
      <c r="A444" s="60" t="s">
        <v>1148</v>
      </c>
    </row>
    <row r="445" ht="14.25">
      <c r="A445" s="60" t="s">
        <v>1149</v>
      </c>
    </row>
    <row r="446" ht="14.25">
      <c r="A446" s="60" t="s">
        <v>1150</v>
      </c>
    </row>
    <row r="447" ht="14.25">
      <c r="A447" s="60" t="s">
        <v>1151</v>
      </c>
    </row>
    <row r="448" ht="14.25">
      <c r="A448" s="60" t="s">
        <v>1152</v>
      </c>
    </row>
    <row r="449" ht="14.25">
      <c r="A449" s="60" t="s">
        <v>1153</v>
      </c>
    </row>
    <row r="450" ht="14.25">
      <c r="A450" s="60" t="s">
        <v>1154</v>
      </c>
    </row>
    <row r="451" ht="14.25">
      <c r="A451" s="60" t="s">
        <v>1155</v>
      </c>
    </row>
    <row r="452" ht="14.25">
      <c r="A452" s="60" t="s">
        <v>1156</v>
      </c>
    </row>
    <row r="453" ht="14.25">
      <c r="A453" s="60" t="s">
        <v>1157</v>
      </c>
    </row>
    <row r="454" ht="14.25">
      <c r="A454" s="60" t="s">
        <v>1158</v>
      </c>
    </row>
    <row r="455" ht="14.25">
      <c r="A455" s="60" t="s">
        <v>1159</v>
      </c>
    </row>
    <row r="456" ht="14.25">
      <c r="A456" s="60" t="s">
        <v>1160</v>
      </c>
    </row>
    <row r="457" ht="14.25">
      <c r="A457" s="60" t="s">
        <v>1161</v>
      </c>
    </row>
    <row r="458" ht="14.25">
      <c r="A458" s="60" t="s">
        <v>1162</v>
      </c>
    </row>
    <row r="459" ht="14.25">
      <c r="A459" s="60" t="s">
        <v>1163</v>
      </c>
    </row>
    <row r="460" ht="14.25">
      <c r="A460" s="60" t="s">
        <v>1164</v>
      </c>
    </row>
    <row r="461" ht="14.25">
      <c r="A461" s="60" t="s">
        <v>1165</v>
      </c>
    </row>
    <row r="462" ht="14.25">
      <c r="A462" s="60" t="s">
        <v>1166</v>
      </c>
    </row>
    <row r="463" ht="14.25">
      <c r="A463" s="60" t="s">
        <v>1167</v>
      </c>
    </row>
    <row r="464" ht="14.25">
      <c r="A464" s="60" t="s">
        <v>1168</v>
      </c>
    </row>
    <row r="465" ht="14.25">
      <c r="A465" s="60" t="s">
        <v>1169</v>
      </c>
    </row>
    <row r="466" ht="14.25">
      <c r="A466" s="60" t="s">
        <v>1170</v>
      </c>
    </row>
    <row r="467" ht="14.25">
      <c r="A467" s="60" t="s">
        <v>1171</v>
      </c>
    </row>
    <row r="468" ht="14.25">
      <c r="A468" s="60" t="s">
        <v>1172</v>
      </c>
    </row>
    <row r="469" ht="14.25">
      <c r="A469" s="60" t="s">
        <v>1173</v>
      </c>
    </row>
    <row r="470" ht="14.25">
      <c r="A470" s="60" t="s">
        <v>1174</v>
      </c>
    </row>
    <row r="471" ht="14.25">
      <c r="A471" s="60" t="s">
        <v>1175</v>
      </c>
    </row>
    <row r="472" ht="14.25">
      <c r="A472" s="60" t="s">
        <v>1176</v>
      </c>
    </row>
    <row r="473" ht="14.25">
      <c r="A473" s="60" t="s">
        <v>1177</v>
      </c>
    </row>
    <row r="474" ht="14.25">
      <c r="A474" s="60" t="s">
        <v>1178</v>
      </c>
    </row>
    <row r="475" ht="14.25">
      <c r="A475" s="60" t="s">
        <v>1179</v>
      </c>
    </row>
    <row r="476" ht="14.25">
      <c r="A476" s="60" t="s">
        <v>1180</v>
      </c>
    </row>
    <row r="477" ht="14.25">
      <c r="A477" s="60" t="s">
        <v>1181</v>
      </c>
    </row>
    <row r="478" ht="14.25">
      <c r="A478" s="60" t="s">
        <v>1182</v>
      </c>
    </row>
    <row r="479" ht="14.25">
      <c r="A479" s="60" t="s">
        <v>1183</v>
      </c>
    </row>
    <row r="480" ht="14.25">
      <c r="A480" s="60" t="s">
        <v>1184</v>
      </c>
    </row>
    <row r="481" ht="14.25">
      <c r="A481" s="60" t="s">
        <v>1185</v>
      </c>
    </row>
    <row r="482" ht="14.25">
      <c r="A482" s="60" t="s">
        <v>1186</v>
      </c>
    </row>
    <row r="483" ht="14.25">
      <c r="A483" s="60" t="s">
        <v>1187</v>
      </c>
    </row>
    <row r="484" ht="14.25">
      <c r="A484" s="60" t="s">
        <v>1188</v>
      </c>
    </row>
    <row r="485" ht="14.25">
      <c r="A485" s="60" t="s">
        <v>1189</v>
      </c>
    </row>
    <row r="486" ht="14.25">
      <c r="A486" s="60" t="s">
        <v>1190</v>
      </c>
    </row>
    <row r="487" ht="14.25">
      <c r="A487" s="60" t="s">
        <v>1191</v>
      </c>
    </row>
    <row r="488" ht="14.25">
      <c r="A488" s="60" t="s">
        <v>1192</v>
      </c>
    </row>
    <row r="489" ht="14.25">
      <c r="A489" s="60" t="s">
        <v>1193</v>
      </c>
    </row>
    <row r="490" ht="14.25">
      <c r="A490" s="60" t="s">
        <v>1194</v>
      </c>
    </row>
    <row r="491" ht="14.25">
      <c r="A491" s="60" t="s">
        <v>1195</v>
      </c>
    </row>
    <row r="492" ht="14.25">
      <c r="A492" s="60" t="s">
        <v>1196</v>
      </c>
    </row>
    <row r="493" ht="14.25">
      <c r="A493" s="60" t="s">
        <v>1197</v>
      </c>
    </row>
    <row r="494" ht="14.25">
      <c r="A494" s="60" t="s">
        <v>1198</v>
      </c>
    </row>
    <row r="495" ht="14.25">
      <c r="A495" s="60" t="s">
        <v>1199</v>
      </c>
    </row>
    <row r="496" ht="14.25">
      <c r="A496" s="60" t="s">
        <v>1200</v>
      </c>
    </row>
    <row r="497" ht="14.25">
      <c r="A497" s="60" t="s">
        <v>1201</v>
      </c>
    </row>
    <row r="498" ht="14.25">
      <c r="A498" s="60" t="s">
        <v>1202</v>
      </c>
    </row>
    <row r="499" ht="14.25">
      <c r="A499" s="60" t="s">
        <v>1203</v>
      </c>
    </row>
    <row r="500" ht="14.25">
      <c r="A500" s="60" t="s">
        <v>1204</v>
      </c>
    </row>
    <row r="501" ht="14.25">
      <c r="A501" s="60" t="s">
        <v>1205</v>
      </c>
    </row>
    <row r="502" ht="14.25">
      <c r="A502" s="60" t="s">
        <v>1206</v>
      </c>
    </row>
    <row r="503" ht="14.25">
      <c r="A503" s="60" t="s">
        <v>1207</v>
      </c>
    </row>
    <row r="504" ht="14.25">
      <c r="A504" s="60" t="s">
        <v>1208</v>
      </c>
    </row>
    <row r="505" ht="14.25">
      <c r="A505" s="60" t="s">
        <v>1209</v>
      </c>
    </row>
    <row r="506" ht="14.25">
      <c r="A506" s="60" t="s">
        <v>1210</v>
      </c>
    </row>
    <row r="507" ht="14.25">
      <c r="A507" s="60" t="s">
        <v>1211</v>
      </c>
    </row>
    <row r="508" ht="14.25">
      <c r="A508" s="60" t="s">
        <v>1212</v>
      </c>
    </row>
    <row r="509" ht="14.25">
      <c r="A509" s="60" t="s">
        <v>1213</v>
      </c>
    </row>
    <row r="510" ht="14.25">
      <c r="A510" s="60" t="s">
        <v>1214</v>
      </c>
    </row>
    <row r="511" ht="14.25">
      <c r="A511" s="60" t="s">
        <v>1215</v>
      </c>
    </row>
    <row r="512" ht="14.25">
      <c r="A512" s="60" t="s">
        <v>1216</v>
      </c>
    </row>
    <row r="513" ht="14.25">
      <c r="A513" s="60" t="s">
        <v>1217</v>
      </c>
    </row>
    <row r="514" ht="14.25">
      <c r="A514" s="60" t="s">
        <v>1218</v>
      </c>
    </row>
    <row r="515" ht="14.25">
      <c r="A515" s="60" t="s">
        <v>1219</v>
      </c>
    </row>
    <row r="516" ht="14.25">
      <c r="A516" s="60" t="s">
        <v>1220</v>
      </c>
    </row>
    <row r="517" ht="14.25">
      <c r="A517" s="60" t="s">
        <v>1221</v>
      </c>
    </row>
    <row r="518" ht="14.25">
      <c r="A518" s="60" t="s">
        <v>1222</v>
      </c>
    </row>
    <row r="519" ht="14.25">
      <c r="A519" s="60" t="s">
        <v>1223</v>
      </c>
    </row>
    <row r="520" ht="14.25">
      <c r="A520" s="60" t="s">
        <v>1224</v>
      </c>
    </row>
    <row r="521" ht="14.25">
      <c r="A521" s="60" t="s">
        <v>1225</v>
      </c>
    </row>
    <row r="522" ht="14.25">
      <c r="A522" s="60" t="s">
        <v>1226</v>
      </c>
    </row>
    <row r="523" ht="14.25">
      <c r="A523" s="60" t="s">
        <v>1227</v>
      </c>
    </row>
    <row r="524" ht="14.25">
      <c r="A524" s="60" t="s">
        <v>1228</v>
      </c>
    </row>
    <row r="525" ht="14.25">
      <c r="A525" s="60" t="s">
        <v>1229</v>
      </c>
    </row>
    <row r="526" ht="14.25">
      <c r="A526" s="60" t="s">
        <v>1230</v>
      </c>
    </row>
    <row r="527" ht="14.25">
      <c r="A527" s="60" t="s">
        <v>1231</v>
      </c>
    </row>
    <row r="528" ht="14.25">
      <c r="A528" s="60" t="s">
        <v>1232</v>
      </c>
    </row>
    <row r="529" ht="14.25">
      <c r="A529" s="60" t="s">
        <v>1233</v>
      </c>
    </row>
    <row r="530" ht="14.25">
      <c r="A530" s="60" t="s">
        <v>1234</v>
      </c>
    </row>
    <row r="531" ht="14.25">
      <c r="A531" s="60" t="s">
        <v>1235</v>
      </c>
    </row>
    <row r="532" ht="14.25">
      <c r="A532" s="60" t="s">
        <v>1236</v>
      </c>
    </row>
    <row r="533" ht="14.25">
      <c r="A533" s="60" t="s">
        <v>1237</v>
      </c>
    </row>
    <row r="534" ht="14.25">
      <c r="A534" s="60" t="s">
        <v>1238</v>
      </c>
    </row>
    <row r="535" ht="14.25">
      <c r="A535" s="60" t="s">
        <v>1239</v>
      </c>
    </row>
    <row r="536" ht="14.25">
      <c r="A536" s="60" t="s">
        <v>1240</v>
      </c>
    </row>
    <row r="537" ht="14.25">
      <c r="A537" s="60" t="s">
        <v>1241</v>
      </c>
    </row>
    <row r="538" ht="14.25">
      <c r="A538" s="60" t="s">
        <v>1242</v>
      </c>
    </row>
    <row r="539" ht="14.25">
      <c r="A539" s="60" t="s">
        <v>1243</v>
      </c>
    </row>
    <row r="540" ht="14.25">
      <c r="A540" s="60" t="s">
        <v>1244</v>
      </c>
    </row>
    <row r="541" ht="14.25">
      <c r="A541" s="60" t="s">
        <v>1245</v>
      </c>
    </row>
    <row r="542" ht="14.25">
      <c r="A542" s="60" t="s">
        <v>1246</v>
      </c>
    </row>
    <row r="543" ht="14.25">
      <c r="A543" s="60" t="s">
        <v>1247</v>
      </c>
    </row>
    <row r="544" ht="14.25">
      <c r="A544" s="60" t="s">
        <v>1248</v>
      </c>
    </row>
    <row r="545" ht="14.25">
      <c r="A545" s="60" t="s">
        <v>1249</v>
      </c>
    </row>
    <row r="546" ht="14.25">
      <c r="A546" s="60" t="s">
        <v>1250</v>
      </c>
    </row>
    <row r="547" ht="14.25">
      <c r="A547" s="60" t="s">
        <v>1251</v>
      </c>
    </row>
    <row r="548" ht="14.25">
      <c r="A548" s="60" t="s">
        <v>1252</v>
      </c>
    </row>
    <row r="549" ht="14.25">
      <c r="A549" s="60" t="s">
        <v>1253</v>
      </c>
    </row>
    <row r="550" ht="14.25">
      <c r="A550" s="60" t="s">
        <v>1254</v>
      </c>
    </row>
    <row r="551" ht="14.25">
      <c r="A551" s="60" t="s">
        <v>1255</v>
      </c>
    </row>
    <row r="552" ht="14.25">
      <c r="A552" s="60" t="s">
        <v>1256</v>
      </c>
    </row>
    <row r="553" ht="14.25">
      <c r="A553" s="60" t="s">
        <v>1257</v>
      </c>
    </row>
    <row r="554" ht="14.25">
      <c r="A554" s="60" t="s">
        <v>1258</v>
      </c>
    </row>
    <row r="555" ht="14.25">
      <c r="A555" s="60" t="s">
        <v>1259</v>
      </c>
    </row>
    <row r="556" ht="14.25">
      <c r="A556" s="60" t="s">
        <v>1260</v>
      </c>
    </row>
    <row r="557" ht="14.25">
      <c r="A557" s="60" t="s">
        <v>1261</v>
      </c>
    </row>
    <row r="558" ht="14.25">
      <c r="A558" s="60" t="s">
        <v>1262</v>
      </c>
    </row>
    <row r="559" ht="14.25">
      <c r="A559" s="60" t="s">
        <v>1263</v>
      </c>
    </row>
    <row r="560" ht="14.25">
      <c r="A560" s="60" t="s">
        <v>1264</v>
      </c>
    </row>
    <row r="561" ht="14.25">
      <c r="A561" s="60" t="s">
        <v>1265</v>
      </c>
    </row>
    <row r="562" ht="14.25">
      <c r="A562" s="60" t="s">
        <v>1266</v>
      </c>
    </row>
    <row r="563" ht="14.25">
      <c r="A563" s="60" t="s">
        <v>1267</v>
      </c>
    </row>
    <row r="564" ht="14.25">
      <c r="A564" s="60" t="s">
        <v>1268</v>
      </c>
    </row>
    <row r="565" ht="14.25">
      <c r="A565" s="60" t="s">
        <v>1269</v>
      </c>
    </row>
    <row r="566" ht="14.25">
      <c r="A566" s="60" t="s">
        <v>1270</v>
      </c>
    </row>
    <row r="567" ht="14.25">
      <c r="A567" s="60" t="s">
        <v>1271</v>
      </c>
    </row>
    <row r="568" ht="14.25">
      <c r="A568" s="60" t="s">
        <v>1272</v>
      </c>
    </row>
    <row r="569" ht="14.25">
      <c r="A569" s="60" t="s">
        <v>1273</v>
      </c>
    </row>
    <row r="570" ht="14.25">
      <c r="A570" s="60" t="s">
        <v>1274</v>
      </c>
    </row>
    <row r="571" ht="14.25">
      <c r="A571" s="60" t="s">
        <v>1275</v>
      </c>
    </row>
    <row r="572" ht="14.25">
      <c r="A572" s="60" t="s">
        <v>1276</v>
      </c>
    </row>
    <row r="573" ht="14.25">
      <c r="A573" s="60" t="s">
        <v>1277</v>
      </c>
    </row>
    <row r="574" ht="14.25">
      <c r="A574" s="60" t="s">
        <v>1278</v>
      </c>
    </row>
    <row r="575" ht="14.25">
      <c r="A575" s="60" t="s">
        <v>1279</v>
      </c>
    </row>
    <row r="576" ht="14.25">
      <c r="A576" s="60" t="s">
        <v>1280</v>
      </c>
    </row>
    <row r="577" ht="14.25">
      <c r="A577" s="60" t="s">
        <v>1281</v>
      </c>
    </row>
    <row r="578" ht="14.25">
      <c r="A578" s="60" t="s">
        <v>1282</v>
      </c>
    </row>
    <row r="579" ht="14.25">
      <c r="A579" s="60" t="s">
        <v>1283</v>
      </c>
    </row>
    <row r="580" ht="14.25">
      <c r="A580" s="60" t="s">
        <v>1284</v>
      </c>
    </row>
    <row r="581" ht="14.25">
      <c r="A581" s="60" t="s">
        <v>1285</v>
      </c>
    </row>
    <row r="582" ht="14.25">
      <c r="A582" s="60" t="s">
        <v>1286</v>
      </c>
    </row>
    <row r="583" ht="14.25">
      <c r="A583" s="60" t="s">
        <v>1287</v>
      </c>
    </row>
    <row r="584" ht="14.25">
      <c r="A584" s="60" t="s">
        <v>1288</v>
      </c>
    </row>
    <row r="585" ht="14.25">
      <c r="A585" s="60" t="s">
        <v>1289</v>
      </c>
    </row>
    <row r="586" ht="14.25">
      <c r="A586" s="60" t="s">
        <v>1290</v>
      </c>
    </row>
    <row r="587" ht="14.25">
      <c r="A587" s="60" t="s">
        <v>1291</v>
      </c>
    </row>
    <row r="588" ht="14.25">
      <c r="A588" s="60" t="s">
        <v>1292</v>
      </c>
    </row>
    <row r="589" ht="14.25">
      <c r="A589" s="60" t="s">
        <v>1293</v>
      </c>
    </row>
    <row r="590" ht="14.25">
      <c r="A590" s="60" t="s">
        <v>1294</v>
      </c>
    </row>
    <row r="591" ht="14.25">
      <c r="A591" s="60" t="s">
        <v>1295</v>
      </c>
    </row>
    <row r="592" ht="14.25">
      <c r="A592" s="60" t="s">
        <v>1296</v>
      </c>
    </row>
    <row r="593" ht="14.25">
      <c r="A593" s="60" t="s">
        <v>1297</v>
      </c>
    </row>
    <row r="594" ht="14.25">
      <c r="A594" s="60" t="s">
        <v>1298</v>
      </c>
    </row>
    <row r="595" ht="14.25">
      <c r="A595" s="60" t="s">
        <v>1299</v>
      </c>
    </row>
    <row r="596" ht="14.25">
      <c r="A596" s="60" t="s">
        <v>1300</v>
      </c>
    </row>
    <row r="597" ht="14.25">
      <c r="A597" s="60" t="s">
        <v>1301</v>
      </c>
    </row>
    <row r="598" ht="14.25">
      <c r="A598" s="60" t="s">
        <v>1302</v>
      </c>
    </row>
    <row r="599" ht="14.25">
      <c r="A599" s="60" t="s">
        <v>1303</v>
      </c>
    </row>
    <row r="600" ht="14.25">
      <c r="A600" s="60" t="s">
        <v>1304</v>
      </c>
    </row>
    <row r="601" ht="14.25">
      <c r="A601" s="60" t="s">
        <v>1305</v>
      </c>
    </row>
    <row r="602" ht="14.25">
      <c r="A602" s="60" t="s">
        <v>1306</v>
      </c>
    </row>
    <row r="603" ht="14.25">
      <c r="A603" s="60" t="s">
        <v>1307</v>
      </c>
    </row>
    <row r="604" ht="14.25">
      <c r="A604" s="60" t="s">
        <v>1308</v>
      </c>
    </row>
    <row r="605" ht="14.25">
      <c r="A605" s="60" t="s">
        <v>1309</v>
      </c>
    </row>
    <row r="606" ht="14.25">
      <c r="A606" s="60" t="s">
        <v>1310</v>
      </c>
    </row>
    <row r="607" ht="14.25">
      <c r="A607" s="60" t="s">
        <v>1311</v>
      </c>
    </row>
    <row r="608" ht="14.25">
      <c r="A608" s="60" t="s">
        <v>1312</v>
      </c>
    </row>
    <row r="609" ht="14.25">
      <c r="A609" s="60" t="s">
        <v>1313</v>
      </c>
    </row>
    <row r="610" ht="14.25">
      <c r="A610" s="60" t="s">
        <v>1314</v>
      </c>
    </row>
    <row r="611" ht="14.25">
      <c r="A611" s="60" t="s">
        <v>1315</v>
      </c>
    </row>
    <row r="612" ht="14.25">
      <c r="A612" s="60" t="s">
        <v>1316</v>
      </c>
    </row>
    <row r="613" ht="14.25">
      <c r="A613" s="60" t="s">
        <v>1317</v>
      </c>
    </row>
    <row r="614" ht="14.25">
      <c r="A614" s="60" t="s">
        <v>1318</v>
      </c>
    </row>
    <row r="615" ht="14.25">
      <c r="A615" s="60" t="s">
        <v>1319</v>
      </c>
    </row>
    <row r="616" ht="14.25">
      <c r="A616" s="60" t="s">
        <v>1320</v>
      </c>
    </row>
    <row r="617" ht="14.25">
      <c r="A617" s="60" t="s">
        <v>1321</v>
      </c>
    </row>
    <row r="618" ht="14.25">
      <c r="A618" s="60" t="s">
        <v>1322</v>
      </c>
    </row>
    <row r="619" ht="14.25">
      <c r="A619" s="60" t="s">
        <v>1323</v>
      </c>
    </row>
    <row r="620" ht="14.25">
      <c r="A620" s="60" t="s">
        <v>1324</v>
      </c>
    </row>
    <row r="621" ht="14.25">
      <c r="A621" s="60" t="s">
        <v>1325</v>
      </c>
    </row>
    <row r="622" ht="14.25">
      <c r="A622" s="60" t="s">
        <v>1326</v>
      </c>
    </row>
    <row r="623" ht="14.25">
      <c r="A623" s="60" t="s">
        <v>1327</v>
      </c>
    </row>
    <row r="624" ht="14.25">
      <c r="A624" s="60" t="s">
        <v>1328</v>
      </c>
    </row>
    <row r="625" ht="14.25">
      <c r="A625" s="60" t="s">
        <v>1329</v>
      </c>
    </row>
    <row r="626" ht="14.25">
      <c r="A626" s="60" t="s">
        <v>1330</v>
      </c>
    </row>
    <row r="627" ht="14.25">
      <c r="A627" s="60" t="s">
        <v>1331</v>
      </c>
    </row>
    <row r="628" ht="14.25">
      <c r="A628" s="60" t="s">
        <v>1332</v>
      </c>
    </row>
    <row r="629" ht="14.25">
      <c r="A629" s="60" t="s">
        <v>1333</v>
      </c>
    </row>
    <row r="630" ht="14.25">
      <c r="A630" s="60" t="s">
        <v>1334</v>
      </c>
    </row>
    <row r="631" ht="14.25">
      <c r="A631" s="60" t="s">
        <v>1335</v>
      </c>
    </row>
    <row r="632" ht="14.25">
      <c r="A632" s="60" t="s">
        <v>1336</v>
      </c>
    </row>
    <row r="633" ht="14.25">
      <c r="A633" s="60" t="s">
        <v>1337</v>
      </c>
    </row>
    <row r="634" ht="14.25">
      <c r="A634" s="60" t="s">
        <v>1338</v>
      </c>
    </row>
    <row r="635" ht="14.25">
      <c r="A635" s="60" t="s">
        <v>1339</v>
      </c>
    </row>
    <row r="636" ht="14.25">
      <c r="A636" s="60" t="s">
        <v>1340</v>
      </c>
    </row>
    <row r="637" ht="14.25">
      <c r="A637" s="60" t="s">
        <v>1341</v>
      </c>
    </row>
    <row r="638" ht="14.25">
      <c r="A638" s="60" t="s">
        <v>1342</v>
      </c>
    </row>
    <row r="639" ht="14.25">
      <c r="A639" s="60" t="s">
        <v>1343</v>
      </c>
    </row>
    <row r="640" ht="14.25">
      <c r="A640" s="60" t="s">
        <v>1344</v>
      </c>
    </row>
    <row r="641" ht="14.25">
      <c r="A641" s="60" t="s">
        <v>1345</v>
      </c>
    </row>
    <row r="642" ht="14.25">
      <c r="A642" s="60" t="s">
        <v>1346</v>
      </c>
    </row>
    <row r="643" ht="14.25">
      <c r="A643" s="60" t="s">
        <v>1347</v>
      </c>
    </row>
    <row r="644" ht="14.25">
      <c r="A644" s="60" t="s">
        <v>1348</v>
      </c>
    </row>
    <row r="645" ht="14.25">
      <c r="A645" s="60" t="s">
        <v>1349</v>
      </c>
    </row>
    <row r="646" ht="14.25">
      <c r="A646" s="60" t="s">
        <v>1350</v>
      </c>
    </row>
    <row r="647" ht="14.25">
      <c r="A647" s="60" t="s">
        <v>1351</v>
      </c>
    </row>
    <row r="648" ht="14.25">
      <c r="A648" s="60" t="s">
        <v>1352</v>
      </c>
    </row>
    <row r="649" ht="14.25">
      <c r="A649" s="60" t="s">
        <v>1353</v>
      </c>
    </row>
    <row r="650" ht="14.25">
      <c r="A650" s="60" t="s">
        <v>1354</v>
      </c>
    </row>
    <row r="651" ht="14.25">
      <c r="A651" s="60" t="s">
        <v>1355</v>
      </c>
    </row>
    <row r="652" ht="14.25">
      <c r="A652" s="60" t="s">
        <v>1356</v>
      </c>
    </row>
    <row r="653" ht="14.25">
      <c r="A653" s="60" t="s">
        <v>1357</v>
      </c>
    </row>
    <row r="654" ht="14.25">
      <c r="A654" s="60" t="s">
        <v>1358</v>
      </c>
    </row>
    <row r="655" ht="14.25">
      <c r="A655" s="60" t="s">
        <v>1359</v>
      </c>
    </row>
    <row r="656" ht="14.25">
      <c r="A656" s="60" t="s">
        <v>1360</v>
      </c>
    </row>
    <row r="657" ht="14.25">
      <c r="A657" s="60" t="s">
        <v>1361</v>
      </c>
    </row>
    <row r="658" ht="14.25">
      <c r="A658" s="60" t="s">
        <v>1362</v>
      </c>
    </row>
    <row r="659" ht="14.25">
      <c r="A659" s="60" t="s">
        <v>1363</v>
      </c>
    </row>
    <row r="660" ht="14.25">
      <c r="A660" s="60" t="s">
        <v>1364</v>
      </c>
    </row>
    <row r="661" ht="14.25">
      <c r="A661" s="60" t="s">
        <v>1365</v>
      </c>
    </row>
    <row r="662" ht="14.25">
      <c r="A662" s="60" t="s">
        <v>1366</v>
      </c>
    </row>
    <row r="663" ht="14.25">
      <c r="A663" s="60" t="s">
        <v>1367</v>
      </c>
    </row>
    <row r="664" ht="14.25">
      <c r="A664" s="60" t="s">
        <v>1368</v>
      </c>
    </row>
    <row r="665" ht="14.25">
      <c r="A665" s="60" t="s">
        <v>1369</v>
      </c>
    </row>
    <row r="666" ht="14.25">
      <c r="A666" s="60" t="s">
        <v>1370</v>
      </c>
    </row>
    <row r="667" ht="14.25">
      <c r="A667" s="60" t="s">
        <v>1371</v>
      </c>
    </row>
    <row r="668" ht="14.25">
      <c r="A668" s="60" t="s">
        <v>1372</v>
      </c>
    </row>
    <row r="669" ht="14.25">
      <c r="A669" s="60" t="s">
        <v>1373</v>
      </c>
    </row>
    <row r="670" ht="14.25">
      <c r="A670" s="60" t="s">
        <v>1374</v>
      </c>
    </row>
    <row r="671" ht="14.25">
      <c r="A671" s="60" t="s">
        <v>1375</v>
      </c>
    </row>
    <row r="672" ht="14.25">
      <c r="A672" s="60" t="s">
        <v>1376</v>
      </c>
    </row>
    <row r="673" ht="14.25">
      <c r="A673" s="60" t="s">
        <v>1377</v>
      </c>
    </row>
    <row r="674" ht="14.25">
      <c r="A674" s="60" t="s">
        <v>1378</v>
      </c>
    </row>
    <row r="675" ht="14.25">
      <c r="A675" s="60" t="s">
        <v>1379</v>
      </c>
    </row>
    <row r="676" ht="14.25">
      <c r="A676" s="60" t="s">
        <v>1380</v>
      </c>
    </row>
    <row r="677" ht="14.25">
      <c r="A677" s="60" t="s">
        <v>1381</v>
      </c>
    </row>
    <row r="678" ht="14.25">
      <c r="A678" s="60" t="s">
        <v>1382</v>
      </c>
    </row>
    <row r="679" ht="14.25">
      <c r="A679" s="60" t="s">
        <v>1383</v>
      </c>
    </row>
    <row r="680" ht="14.25">
      <c r="A680" s="60" t="s">
        <v>1384</v>
      </c>
    </row>
    <row r="681" ht="14.25">
      <c r="A681" s="60" t="s">
        <v>1385</v>
      </c>
    </row>
    <row r="682" ht="14.25">
      <c r="A682" s="60" t="s">
        <v>1386</v>
      </c>
    </row>
    <row r="683" ht="14.25">
      <c r="A683" s="60" t="s">
        <v>1387</v>
      </c>
    </row>
    <row r="684" ht="14.25">
      <c r="A684" s="60" t="s">
        <v>1388</v>
      </c>
    </row>
    <row r="685" ht="14.25">
      <c r="A685" s="60" t="s">
        <v>1389</v>
      </c>
    </row>
    <row r="686" ht="14.25">
      <c r="A686" s="60" t="s">
        <v>1390</v>
      </c>
    </row>
    <row r="687" ht="14.25">
      <c r="A687" s="60" t="s">
        <v>1391</v>
      </c>
    </row>
    <row r="688" ht="14.25">
      <c r="A688" s="60" t="s">
        <v>1392</v>
      </c>
    </row>
    <row r="689" ht="14.25">
      <c r="A689" s="60" t="s">
        <v>1393</v>
      </c>
    </row>
    <row r="690" ht="14.25">
      <c r="A690" s="60" t="s">
        <v>1394</v>
      </c>
    </row>
    <row r="691" ht="14.25">
      <c r="A691" s="60" t="s">
        <v>1395</v>
      </c>
    </row>
    <row r="692" ht="14.25">
      <c r="A692" s="60" t="s">
        <v>1396</v>
      </c>
    </row>
    <row r="693" ht="14.25">
      <c r="A693" s="60" t="s">
        <v>1397</v>
      </c>
    </row>
    <row r="694" ht="14.25">
      <c r="A694" s="60" t="s">
        <v>1398</v>
      </c>
    </row>
    <row r="695" ht="14.25">
      <c r="A695" s="60" t="s">
        <v>1399</v>
      </c>
    </row>
    <row r="696" ht="14.25">
      <c r="A696" s="60" t="s">
        <v>1400</v>
      </c>
    </row>
    <row r="697" ht="14.25">
      <c r="A697" s="60" t="s">
        <v>1401</v>
      </c>
    </row>
    <row r="698" ht="14.25">
      <c r="A698" s="60" t="s">
        <v>1402</v>
      </c>
    </row>
    <row r="699" ht="14.25">
      <c r="A699" s="60" t="s">
        <v>1403</v>
      </c>
    </row>
    <row r="700" ht="14.25">
      <c r="A700" s="60" t="s">
        <v>1404</v>
      </c>
    </row>
    <row r="701" ht="14.25">
      <c r="A701" s="60" t="s">
        <v>1405</v>
      </c>
    </row>
    <row r="702" ht="14.25">
      <c r="A702" s="60" t="s">
        <v>1406</v>
      </c>
    </row>
    <row r="703" ht="14.25">
      <c r="A703" s="60" t="s">
        <v>1407</v>
      </c>
    </row>
    <row r="704" ht="14.25">
      <c r="A704" s="60" t="s">
        <v>1408</v>
      </c>
    </row>
    <row r="705" ht="14.25">
      <c r="A705" s="60" t="s">
        <v>1409</v>
      </c>
    </row>
    <row r="706" ht="14.25">
      <c r="A706" s="60" t="s">
        <v>1410</v>
      </c>
    </row>
    <row r="707" ht="14.25">
      <c r="A707" s="60" t="s">
        <v>1411</v>
      </c>
    </row>
    <row r="708" ht="14.25">
      <c r="A708" s="60" t="s">
        <v>1412</v>
      </c>
    </row>
    <row r="709" ht="14.25">
      <c r="A709" s="60" t="s">
        <v>1413</v>
      </c>
    </row>
    <row r="710" ht="14.25">
      <c r="A710" s="60" t="s">
        <v>1414</v>
      </c>
    </row>
    <row r="711" ht="14.25">
      <c r="A711" s="60" t="s">
        <v>1415</v>
      </c>
    </row>
    <row r="712" ht="14.25">
      <c r="A712" s="60" t="s">
        <v>1416</v>
      </c>
    </row>
    <row r="713" ht="14.25">
      <c r="A713" s="60" t="s">
        <v>1417</v>
      </c>
    </row>
    <row r="714" ht="14.25">
      <c r="A714" s="60" t="s">
        <v>1418</v>
      </c>
    </row>
    <row r="715" ht="14.25">
      <c r="A715" s="60" t="s">
        <v>1419</v>
      </c>
    </row>
    <row r="716" ht="14.25">
      <c r="A716" s="60" t="s">
        <v>1420</v>
      </c>
    </row>
    <row r="717" ht="14.25">
      <c r="A717" s="60" t="s">
        <v>1421</v>
      </c>
    </row>
    <row r="718" ht="14.25">
      <c r="A718" s="60" t="s">
        <v>1422</v>
      </c>
    </row>
    <row r="719" ht="14.25">
      <c r="A719" s="60" t="s">
        <v>1423</v>
      </c>
    </row>
    <row r="720" ht="14.25">
      <c r="A720" s="60" t="s">
        <v>1424</v>
      </c>
    </row>
    <row r="721" ht="14.25">
      <c r="A721" s="60" t="s">
        <v>1425</v>
      </c>
    </row>
    <row r="722" ht="14.25">
      <c r="A722" s="60" t="s">
        <v>1426</v>
      </c>
    </row>
    <row r="723" ht="14.25">
      <c r="A723" s="60" t="s">
        <v>1427</v>
      </c>
    </row>
    <row r="724" ht="14.25">
      <c r="A724" s="60" t="s">
        <v>1428</v>
      </c>
    </row>
    <row r="725" ht="14.25">
      <c r="A725" s="60" t="s">
        <v>1429</v>
      </c>
    </row>
    <row r="726" ht="14.25">
      <c r="A726" s="60" t="s">
        <v>1430</v>
      </c>
    </row>
    <row r="727" ht="14.25">
      <c r="A727" s="60" t="s">
        <v>1431</v>
      </c>
    </row>
    <row r="728" ht="14.25">
      <c r="A728" s="60" t="s">
        <v>1432</v>
      </c>
    </row>
    <row r="729" ht="14.25">
      <c r="A729" s="60" t="s">
        <v>1433</v>
      </c>
    </row>
    <row r="730" ht="14.25">
      <c r="A730" s="60" t="s">
        <v>1434</v>
      </c>
    </row>
    <row r="731" ht="14.25">
      <c r="A731" s="60" t="s">
        <v>1435</v>
      </c>
    </row>
    <row r="732" ht="14.25">
      <c r="A732" s="60" t="s">
        <v>1436</v>
      </c>
    </row>
    <row r="733" ht="14.25">
      <c r="A733" s="60" t="s">
        <v>1437</v>
      </c>
    </row>
    <row r="734" ht="14.25">
      <c r="A734" s="60" t="s">
        <v>1438</v>
      </c>
    </row>
    <row r="735" ht="14.25">
      <c r="A735" s="60" t="s">
        <v>1439</v>
      </c>
    </row>
    <row r="736" ht="14.25">
      <c r="A736" s="60" t="s">
        <v>1440</v>
      </c>
    </row>
    <row r="737" ht="14.25">
      <c r="A737" s="60" t="s">
        <v>1441</v>
      </c>
    </row>
    <row r="738" ht="14.25">
      <c r="A738" s="60" t="s">
        <v>1442</v>
      </c>
    </row>
    <row r="739" ht="14.25">
      <c r="A739" s="60" t="s">
        <v>1443</v>
      </c>
    </row>
    <row r="740" ht="14.25">
      <c r="A740" s="60" t="s">
        <v>1444</v>
      </c>
    </row>
    <row r="741" ht="14.25">
      <c r="A741" s="60" t="s">
        <v>1445</v>
      </c>
    </row>
    <row r="742" ht="14.25">
      <c r="A742" s="60" t="s">
        <v>1446</v>
      </c>
    </row>
    <row r="743" ht="14.25">
      <c r="A743" s="60" t="s">
        <v>1447</v>
      </c>
    </row>
    <row r="744" ht="14.25">
      <c r="A744" s="60" t="s">
        <v>1448</v>
      </c>
    </row>
    <row r="745" ht="14.25">
      <c r="A745" s="60" t="s">
        <v>1449</v>
      </c>
    </row>
    <row r="746" ht="14.25">
      <c r="A746" s="60" t="s">
        <v>1450</v>
      </c>
    </row>
    <row r="747" ht="14.25">
      <c r="A747" s="60" t="s">
        <v>1451</v>
      </c>
    </row>
    <row r="748" ht="14.25">
      <c r="A748" s="60" t="s">
        <v>1452</v>
      </c>
    </row>
    <row r="749" ht="14.25">
      <c r="A749" s="60" t="s">
        <v>1453</v>
      </c>
    </row>
    <row r="750" ht="14.25">
      <c r="A750" s="60" t="s">
        <v>1454</v>
      </c>
    </row>
    <row r="751" ht="14.25">
      <c r="A751" s="60" t="s">
        <v>1455</v>
      </c>
    </row>
    <row r="752" ht="14.25">
      <c r="A752" s="60" t="s">
        <v>1456</v>
      </c>
    </row>
    <row r="753" ht="14.25">
      <c r="A753" s="60" t="s">
        <v>1457</v>
      </c>
    </row>
    <row r="754" ht="14.25">
      <c r="A754" s="60" t="s">
        <v>1458</v>
      </c>
    </row>
    <row r="755" ht="14.25">
      <c r="A755" s="60" t="s">
        <v>1459</v>
      </c>
    </row>
    <row r="756" ht="14.25">
      <c r="A756" s="60" t="s">
        <v>1460</v>
      </c>
    </row>
    <row r="757" ht="14.25">
      <c r="A757" s="60" t="s">
        <v>1461</v>
      </c>
    </row>
    <row r="758" ht="14.25">
      <c r="A758" s="60" t="s">
        <v>1462</v>
      </c>
    </row>
    <row r="759" ht="14.25">
      <c r="A759" s="60" t="s">
        <v>1463</v>
      </c>
    </row>
    <row r="760" ht="14.25">
      <c r="A760" s="60" t="s">
        <v>1464</v>
      </c>
    </row>
    <row r="761" ht="14.25">
      <c r="A761" s="60" t="s">
        <v>1465</v>
      </c>
    </row>
    <row r="762" ht="14.25">
      <c r="A762" s="60" t="s">
        <v>1466</v>
      </c>
    </row>
    <row r="763" ht="14.25">
      <c r="A763" s="60" t="s">
        <v>1467</v>
      </c>
    </row>
    <row r="764" ht="14.25">
      <c r="A764" s="60" t="s">
        <v>1468</v>
      </c>
    </row>
    <row r="765" ht="14.25">
      <c r="A765" s="60" t="s">
        <v>1469</v>
      </c>
    </row>
    <row r="766" ht="14.25">
      <c r="A766" s="60" t="s">
        <v>1470</v>
      </c>
    </row>
    <row r="767" ht="14.25">
      <c r="A767" s="60" t="s">
        <v>1471</v>
      </c>
    </row>
    <row r="768" ht="14.25">
      <c r="A768" s="60" t="s">
        <v>1472</v>
      </c>
    </row>
    <row r="769" ht="14.25">
      <c r="A769" s="60" t="s">
        <v>1473</v>
      </c>
    </row>
    <row r="770" ht="14.25">
      <c r="A770" s="60" t="s">
        <v>1474</v>
      </c>
    </row>
    <row r="771" ht="14.25">
      <c r="A771" s="60" t="s">
        <v>1475</v>
      </c>
    </row>
    <row r="772" ht="14.25">
      <c r="A772" s="60" t="s">
        <v>1476</v>
      </c>
    </row>
    <row r="773" ht="14.25">
      <c r="A773" s="60" t="s">
        <v>1477</v>
      </c>
    </row>
    <row r="774" ht="14.25">
      <c r="A774" s="60" t="s">
        <v>1478</v>
      </c>
    </row>
    <row r="775" ht="14.25">
      <c r="A775" s="60" t="s">
        <v>1479</v>
      </c>
    </row>
    <row r="776" ht="14.25">
      <c r="A776" s="60" t="s">
        <v>1480</v>
      </c>
    </row>
    <row r="777" ht="14.25">
      <c r="A777" s="60" t="s">
        <v>1481</v>
      </c>
    </row>
    <row r="778" ht="14.25">
      <c r="A778" s="60" t="s">
        <v>1482</v>
      </c>
    </row>
    <row r="779" ht="14.25">
      <c r="A779" s="60" t="s">
        <v>1483</v>
      </c>
    </row>
    <row r="780" ht="14.25">
      <c r="A780" s="60" t="s">
        <v>1484</v>
      </c>
    </row>
    <row r="781" ht="14.25">
      <c r="A781" s="60" t="s">
        <v>1485</v>
      </c>
    </row>
    <row r="782" ht="14.25">
      <c r="A782" s="60" t="s">
        <v>1486</v>
      </c>
    </row>
    <row r="783" ht="14.25">
      <c r="A783" s="60" t="s">
        <v>1487</v>
      </c>
    </row>
    <row r="784" ht="14.25">
      <c r="A784" s="60" t="s">
        <v>1488</v>
      </c>
    </row>
    <row r="785" ht="14.25">
      <c r="A785" s="60" t="s">
        <v>1489</v>
      </c>
    </row>
    <row r="786" ht="14.25">
      <c r="A786" s="60" t="s">
        <v>1490</v>
      </c>
    </row>
    <row r="787" ht="14.25">
      <c r="A787" s="60" t="s">
        <v>1491</v>
      </c>
    </row>
    <row r="788" ht="14.25">
      <c r="A788" s="60" t="s">
        <v>1492</v>
      </c>
    </row>
    <row r="789" ht="14.25">
      <c r="A789" s="60" t="s">
        <v>1493</v>
      </c>
    </row>
    <row r="790" ht="14.25">
      <c r="A790" s="60" t="s">
        <v>1494</v>
      </c>
    </row>
    <row r="791" ht="14.25">
      <c r="A791" s="60" t="s">
        <v>1495</v>
      </c>
    </row>
    <row r="792" ht="14.25">
      <c r="A792" s="60" t="s">
        <v>1496</v>
      </c>
    </row>
    <row r="793" ht="14.25">
      <c r="A793" s="60" t="s">
        <v>1497</v>
      </c>
    </row>
    <row r="794" ht="14.25">
      <c r="A794" s="60" t="s">
        <v>1498</v>
      </c>
    </row>
    <row r="795" ht="14.25">
      <c r="A795" s="60" t="s">
        <v>1499</v>
      </c>
    </row>
    <row r="796" ht="14.25">
      <c r="A796" s="60" t="s">
        <v>1500</v>
      </c>
    </row>
    <row r="797" ht="14.25">
      <c r="A797" s="60" t="s">
        <v>1501</v>
      </c>
    </row>
    <row r="798" ht="14.25">
      <c r="A798" s="60" t="s">
        <v>1502</v>
      </c>
    </row>
    <row r="799" ht="14.25">
      <c r="A799" s="60" t="s">
        <v>1503</v>
      </c>
    </row>
    <row r="800" ht="14.25">
      <c r="A800" s="60" t="s">
        <v>1504</v>
      </c>
    </row>
    <row r="801" ht="14.25">
      <c r="A801" s="60" t="s">
        <v>1505</v>
      </c>
    </row>
    <row r="802" ht="14.25">
      <c r="A802" s="60" t="s">
        <v>1506</v>
      </c>
    </row>
    <row r="803" ht="14.25">
      <c r="A803" s="60" t="s">
        <v>1507</v>
      </c>
    </row>
    <row r="804" ht="14.25">
      <c r="A804" s="60" t="s">
        <v>1508</v>
      </c>
    </row>
    <row r="805" ht="14.25">
      <c r="A805" s="60" t="s">
        <v>1509</v>
      </c>
    </row>
    <row r="806" ht="14.25">
      <c r="A806" s="60" t="s">
        <v>1510</v>
      </c>
    </row>
    <row r="807" ht="14.25">
      <c r="A807" s="60" t="s">
        <v>1511</v>
      </c>
    </row>
    <row r="808" ht="14.25">
      <c r="A808" s="60" t="s">
        <v>1512</v>
      </c>
    </row>
    <row r="809" ht="14.25">
      <c r="A809" s="60" t="s">
        <v>1513</v>
      </c>
    </row>
    <row r="810" ht="14.25">
      <c r="A810" s="60" t="s">
        <v>1514</v>
      </c>
    </row>
    <row r="811" ht="14.25">
      <c r="A811" s="60" t="s">
        <v>1515</v>
      </c>
    </row>
    <row r="812" ht="14.25">
      <c r="A812" s="60" t="s">
        <v>1516</v>
      </c>
    </row>
    <row r="813" ht="14.25">
      <c r="A813" s="60" t="s">
        <v>1517</v>
      </c>
    </row>
    <row r="814" ht="14.25">
      <c r="A814" s="60" t="s">
        <v>1518</v>
      </c>
    </row>
    <row r="815" ht="14.25">
      <c r="A815" s="60" t="s">
        <v>1519</v>
      </c>
    </row>
    <row r="816" ht="14.25">
      <c r="A816" s="60" t="s">
        <v>1520</v>
      </c>
    </row>
    <row r="817" ht="14.25">
      <c r="A817" s="60" t="s">
        <v>1521</v>
      </c>
    </row>
    <row r="818" ht="14.25">
      <c r="A818" s="60" t="s">
        <v>1522</v>
      </c>
    </row>
    <row r="819" ht="14.25">
      <c r="A819" s="60" t="s">
        <v>1523</v>
      </c>
    </row>
    <row r="820" ht="14.25">
      <c r="A820" s="60" t="s">
        <v>1524</v>
      </c>
    </row>
    <row r="821" ht="14.25">
      <c r="A821" s="60" t="s">
        <v>1525</v>
      </c>
    </row>
    <row r="822" ht="14.25">
      <c r="A822" s="60" t="s">
        <v>1526</v>
      </c>
    </row>
    <row r="823" ht="14.25">
      <c r="A823" s="60" t="s">
        <v>1527</v>
      </c>
    </row>
    <row r="824" ht="14.25">
      <c r="A824" s="60" t="s">
        <v>1528</v>
      </c>
    </row>
    <row r="825" ht="14.25">
      <c r="A825" s="60" t="s">
        <v>1529</v>
      </c>
    </row>
    <row r="826" ht="14.25">
      <c r="A826" s="60" t="s">
        <v>1530</v>
      </c>
    </row>
    <row r="827" ht="14.25">
      <c r="A827" s="60" t="s">
        <v>1531</v>
      </c>
    </row>
    <row r="828" ht="14.25">
      <c r="A828" s="60" t="s">
        <v>1532</v>
      </c>
    </row>
    <row r="829" ht="14.25">
      <c r="A829" s="60" t="s">
        <v>1533</v>
      </c>
    </row>
    <row r="830" ht="14.25">
      <c r="A830" s="60" t="s">
        <v>1534</v>
      </c>
    </row>
    <row r="831" ht="14.25">
      <c r="A831" s="60" t="s">
        <v>1535</v>
      </c>
    </row>
    <row r="832" ht="14.25">
      <c r="A832" s="60" t="s">
        <v>1536</v>
      </c>
    </row>
    <row r="833" ht="14.25">
      <c r="A833" s="60" t="s">
        <v>1537</v>
      </c>
    </row>
    <row r="834" ht="14.25">
      <c r="A834" s="60" t="s">
        <v>1538</v>
      </c>
    </row>
    <row r="835" ht="14.25">
      <c r="A835" s="60" t="s">
        <v>1539</v>
      </c>
    </row>
    <row r="836" ht="14.25">
      <c r="A836" s="60" t="s">
        <v>1540</v>
      </c>
    </row>
    <row r="837" ht="14.25">
      <c r="A837" s="60" t="s">
        <v>1541</v>
      </c>
    </row>
    <row r="838" ht="14.25">
      <c r="A838" s="60" t="s">
        <v>1542</v>
      </c>
    </row>
    <row r="839" ht="14.25">
      <c r="A839" s="60" t="s">
        <v>1543</v>
      </c>
    </row>
    <row r="840" ht="14.25">
      <c r="A840" s="60" t="s">
        <v>1544</v>
      </c>
    </row>
    <row r="841" ht="14.25">
      <c r="A841" s="60" t="s">
        <v>1545</v>
      </c>
    </row>
    <row r="842" ht="14.25">
      <c r="A842" s="60" t="s">
        <v>1546</v>
      </c>
    </row>
    <row r="843" ht="14.25">
      <c r="A843" s="60" t="s">
        <v>1547</v>
      </c>
    </row>
    <row r="844" ht="14.25">
      <c r="A844" s="60" t="s">
        <v>1548</v>
      </c>
    </row>
    <row r="845" ht="14.25">
      <c r="A845" s="60" t="s">
        <v>1549</v>
      </c>
    </row>
    <row r="846" ht="14.25">
      <c r="A846" s="60" t="s">
        <v>1550</v>
      </c>
    </row>
    <row r="847" ht="14.25">
      <c r="A847" s="60" t="s">
        <v>1551</v>
      </c>
    </row>
    <row r="848" ht="14.25">
      <c r="A848" s="60" t="s">
        <v>1552</v>
      </c>
    </row>
    <row r="849" ht="14.25">
      <c r="A849" s="60" t="s">
        <v>1553</v>
      </c>
    </row>
    <row r="850" ht="14.25">
      <c r="A850" s="60" t="s">
        <v>1554</v>
      </c>
    </row>
    <row r="851" ht="14.25">
      <c r="A851" s="60" t="s">
        <v>1555</v>
      </c>
    </row>
    <row r="852" ht="14.25">
      <c r="A852" s="60" t="s">
        <v>1556</v>
      </c>
    </row>
    <row r="853" ht="14.25">
      <c r="A853" s="60" t="s">
        <v>1557</v>
      </c>
    </row>
    <row r="854" ht="14.25">
      <c r="A854" s="60" t="s">
        <v>1558</v>
      </c>
    </row>
    <row r="855" ht="14.25">
      <c r="A855" s="60" t="s">
        <v>1559</v>
      </c>
    </row>
    <row r="856" ht="14.25">
      <c r="A856" s="60" t="s">
        <v>1560</v>
      </c>
    </row>
    <row r="857" ht="14.25">
      <c r="A857" s="60" t="s">
        <v>1561</v>
      </c>
    </row>
    <row r="858" ht="14.25">
      <c r="A858" s="60" t="s">
        <v>1562</v>
      </c>
    </row>
    <row r="859" ht="14.25">
      <c r="A859" s="60" t="s">
        <v>1563</v>
      </c>
    </row>
    <row r="860" ht="14.25">
      <c r="A860" s="60" t="s">
        <v>1564</v>
      </c>
    </row>
    <row r="861" ht="14.25">
      <c r="A861" s="60" t="s">
        <v>1565</v>
      </c>
    </row>
    <row r="862" ht="14.25">
      <c r="A862" s="60" t="s">
        <v>1566</v>
      </c>
    </row>
    <row r="863" ht="14.25">
      <c r="A863" s="60" t="s">
        <v>1567</v>
      </c>
    </row>
    <row r="864" ht="14.25">
      <c r="A864" s="60" t="s">
        <v>1568</v>
      </c>
    </row>
    <row r="865" ht="14.25">
      <c r="A865" s="60" t="s">
        <v>1569</v>
      </c>
    </row>
    <row r="866" ht="14.25">
      <c r="A866" s="60" t="s">
        <v>1570</v>
      </c>
    </row>
    <row r="867" ht="14.25">
      <c r="A867" s="60" t="s">
        <v>1571</v>
      </c>
    </row>
    <row r="868" ht="14.25">
      <c r="A868" s="60" t="s">
        <v>1572</v>
      </c>
    </row>
    <row r="869" ht="14.25">
      <c r="A869" s="60" t="s">
        <v>1573</v>
      </c>
    </row>
    <row r="870" ht="14.25">
      <c r="A870" s="60" t="s">
        <v>1574</v>
      </c>
    </row>
    <row r="871" ht="14.25">
      <c r="A871" s="60" t="s">
        <v>1575</v>
      </c>
    </row>
    <row r="872" ht="14.25">
      <c r="A872" s="60" t="s">
        <v>1576</v>
      </c>
    </row>
    <row r="873" ht="14.25">
      <c r="A873" s="60" t="s">
        <v>1577</v>
      </c>
    </row>
    <row r="874" ht="14.25">
      <c r="A874" s="60" t="s">
        <v>1578</v>
      </c>
    </row>
    <row r="875" ht="14.25">
      <c r="A875" s="60" t="s">
        <v>1579</v>
      </c>
    </row>
    <row r="876" ht="14.25">
      <c r="A876" s="60" t="s">
        <v>1580</v>
      </c>
    </row>
    <row r="877" ht="14.25">
      <c r="A877" s="60" t="s">
        <v>1581</v>
      </c>
    </row>
    <row r="878" ht="14.25">
      <c r="A878" s="60" t="s">
        <v>1582</v>
      </c>
    </row>
    <row r="879" ht="14.25">
      <c r="A879" s="60" t="s">
        <v>1583</v>
      </c>
    </row>
    <row r="880" ht="14.25">
      <c r="A880" s="60" t="s">
        <v>1584</v>
      </c>
    </row>
    <row r="881" ht="14.25">
      <c r="A881" s="60" t="s">
        <v>1585</v>
      </c>
    </row>
    <row r="882" ht="14.25">
      <c r="A882" s="60" t="s">
        <v>1586</v>
      </c>
    </row>
    <row r="883" ht="14.25">
      <c r="A883" s="60" t="s">
        <v>1587</v>
      </c>
    </row>
    <row r="884" ht="14.25">
      <c r="A884" s="60" t="s">
        <v>1588</v>
      </c>
    </row>
    <row r="885" ht="14.25">
      <c r="A885" s="60" t="s">
        <v>1589</v>
      </c>
    </row>
    <row r="886" ht="14.25">
      <c r="A886" s="60" t="s">
        <v>1590</v>
      </c>
    </row>
    <row r="887" ht="14.25">
      <c r="A887" s="60" t="s">
        <v>1591</v>
      </c>
    </row>
    <row r="888" ht="14.25">
      <c r="A888" s="60" t="s">
        <v>1592</v>
      </c>
    </row>
    <row r="889" ht="14.25">
      <c r="A889" s="60" t="s">
        <v>1593</v>
      </c>
    </row>
    <row r="890" ht="14.25">
      <c r="A890" s="60" t="s">
        <v>1594</v>
      </c>
    </row>
    <row r="891" ht="14.25">
      <c r="A891" s="60" t="s">
        <v>1595</v>
      </c>
    </row>
    <row r="892" ht="14.25">
      <c r="A892" s="60" t="s">
        <v>1596</v>
      </c>
    </row>
    <row r="893" ht="14.25">
      <c r="A893" s="60" t="s">
        <v>1597</v>
      </c>
    </row>
    <row r="894" ht="14.25">
      <c r="A894" s="60" t="s">
        <v>1598</v>
      </c>
    </row>
    <row r="895" ht="14.25">
      <c r="A895" s="60" t="s">
        <v>1599</v>
      </c>
    </row>
    <row r="896" ht="14.25">
      <c r="A896" s="60" t="s">
        <v>1600</v>
      </c>
    </row>
    <row r="897" ht="14.25">
      <c r="A897" s="60" t="s">
        <v>1601</v>
      </c>
    </row>
    <row r="898" ht="14.25">
      <c r="A898" s="60" t="s">
        <v>1602</v>
      </c>
    </row>
    <row r="899" ht="14.25">
      <c r="A899" s="60" t="s">
        <v>1603</v>
      </c>
    </row>
    <row r="900" ht="14.25">
      <c r="A900" s="60" t="s">
        <v>1604</v>
      </c>
    </row>
    <row r="901" ht="14.25">
      <c r="A901" s="60" t="s">
        <v>1605</v>
      </c>
    </row>
    <row r="902" ht="14.25">
      <c r="A902" s="60" t="s">
        <v>1606</v>
      </c>
    </row>
    <row r="903" ht="14.25">
      <c r="A903" s="60" t="s">
        <v>1607</v>
      </c>
    </row>
    <row r="904" ht="14.25">
      <c r="A904" s="60" t="s">
        <v>1608</v>
      </c>
    </row>
    <row r="905" ht="14.25">
      <c r="A905" s="60" t="s">
        <v>1609</v>
      </c>
    </row>
    <row r="906" ht="14.25">
      <c r="A906" s="60" t="s">
        <v>1610</v>
      </c>
    </row>
    <row r="907" ht="14.25">
      <c r="A907" s="60" t="s">
        <v>1611</v>
      </c>
    </row>
    <row r="908" ht="14.25">
      <c r="A908" s="60" t="s">
        <v>1612</v>
      </c>
    </row>
    <row r="909" ht="14.25">
      <c r="A909" s="60" t="s">
        <v>1613</v>
      </c>
    </row>
    <row r="910" ht="14.25">
      <c r="A910" s="60" t="s">
        <v>1614</v>
      </c>
    </row>
    <row r="911" ht="14.25">
      <c r="A911" s="60" t="s">
        <v>1615</v>
      </c>
    </row>
    <row r="912" ht="14.25">
      <c r="A912" s="60" t="s">
        <v>1616</v>
      </c>
    </row>
    <row r="913" ht="14.25">
      <c r="A913" s="60" t="s">
        <v>1617</v>
      </c>
    </row>
    <row r="914" ht="14.25">
      <c r="A914" s="60" t="s">
        <v>1618</v>
      </c>
    </row>
    <row r="915" ht="14.25">
      <c r="A915" s="60" t="s">
        <v>1619</v>
      </c>
    </row>
    <row r="916" ht="14.25">
      <c r="A916" s="60" t="s">
        <v>1620</v>
      </c>
    </row>
    <row r="917" ht="14.25">
      <c r="A917" s="60" t="s">
        <v>1621</v>
      </c>
    </row>
    <row r="918" ht="14.25">
      <c r="A918" s="60" t="s">
        <v>1622</v>
      </c>
    </row>
    <row r="919" ht="14.25">
      <c r="A919" s="60" t="s">
        <v>1623</v>
      </c>
    </row>
    <row r="920" ht="14.25">
      <c r="A920" s="60" t="s">
        <v>1624</v>
      </c>
    </row>
    <row r="921" ht="14.25">
      <c r="A921" s="60" t="s">
        <v>1625</v>
      </c>
    </row>
    <row r="922" ht="14.25">
      <c r="A922" s="60" t="s">
        <v>1626</v>
      </c>
    </row>
    <row r="923" ht="14.25">
      <c r="A923" s="60" t="s">
        <v>1627</v>
      </c>
    </row>
    <row r="924" ht="14.25">
      <c r="A924" s="60" t="s">
        <v>1628</v>
      </c>
    </row>
    <row r="925" ht="14.25">
      <c r="A925" s="60" t="s">
        <v>1629</v>
      </c>
    </row>
    <row r="926" ht="14.25">
      <c r="A926" s="60" t="s">
        <v>1630</v>
      </c>
    </row>
    <row r="927" ht="14.25">
      <c r="A927" s="60" t="s">
        <v>1631</v>
      </c>
    </row>
    <row r="928" ht="14.25">
      <c r="A928" s="60" t="s">
        <v>1632</v>
      </c>
    </row>
    <row r="929" ht="14.25">
      <c r="A929" s="60" t="s">
        <v>1633</v>
      </c>
    </row>
    <row r="930" ht="14.25">
      <c r="A930" s="60" t="s">
        <v>1634</v>
      </c>
    </row>
    <row r="931" ht="14.25">
      <c r="A931" s="60" t="s">
        <v>1635</v>
      </c>
    </row>
    <row r="932" ht="14.25">
      <c r="A932" s="60" t="s">
        <v>1636</v>
      </c>
    </row>
    <row r="933" ht="14.25">
      <c r="A933" s="60" t="s">
        <v>1637</v>
      </c>
    </row>
    <row r="934" ht="14.25">
      <c r="A934" s="60" t="s">
        <v>1638</v>
      </c>
    </row>
    <row r="935" ht="14.25">
      <c r="A935" s="60" t="s">
        <v>1639</v>
      </c>
    </row>
    <row r="936" ht="14.25">
      <c r="A936" s="60" t="s">
        <v>1640</v>
      </c>
    </row>
    <row r="937" ht="14.25">
      <c r="A937" s="60" t="s">
        <v>1641</v>
      </c>
    </row>
    <row r="938" ht="14.25">
      <c r="A938" s="60" t="s">
        <v>1642</v>
      </c>
    </row>
    <row r="939" ht="14.25">
      <c r="A939" s="60" t="s">
        <v>1643</v>
      </c>
    </row>
    <row r="940" ht="14.25">
      <c r="A940" s="60" t="s">
        <v>1644</v>
      </c>
    </row>
    <row r="941" ht="14.25">
      <c r="A941" s="60" t="s">
        <v>1645</v>
      </c>
    </row>
    <row r="942" ht="14.25">
      <c r="A942" s="60" t="s">
        <v>1646</v>
      </c>
    </row>
    <row r="943" ht="14.25">
      <c r="A943" s="60" t="s">
        <v>1647</v>
      </c>
    </row>
    <row r="944" ht="14.25">
      <c r="A944" s="60" t="s">
        <v>1648</v>
      </c>
    </row>
    <row r="945" ht="14.25">
      <c r="A945" s="60" t="s">
        <v>1649</v>
      </c>
    </row>
    <row r="946" ht="14.25">
      <c r="A946" s="60" t="s">
        <v>1650</v>
      </c>
    </row>
    <row r="947" ht="14.25">
      <c r="A947" s="60" t="s">
        <v>1651</v>
      </c>
    </row>
    <row r="948" ht="14.25">
      <c r="A948" s="60" t="s">
        <v>1652</v>
      </c>
    </row>
    <row r="949" ht="14.25">
      <c r="A949" s="60" t="s">
        <v>1653</v>
      </c>
    </row>
    <row r="950" ht="14.25">
      <c r="A950" s="60" t="s">
        <v>1654</v>
      </c>
    </row>
    <row r="951" ht="14.25">
      <c r="A951" s="60" t="s">
        <v>1655</v>
      </c>
    </row>
    <row r="952" ht="14.25">
      <c r="A952" s="60" t="s">
        <v>1656</v>
      </c>
    </row>
    <row r="953" ht="14.25">
      <c r="A953" s="60" t="s">
        <v>1657</v>
      </c>
    </row>
    <row r="954" ht="14.25">
      <c r="A954" s="60" t="s">
        <v>1658</v>
      </c>
    </row>
    <row r="955" ht="14.25">
      <c r="A955" s="60" t="s">
        <v>1659</v>
      </c>
    </row>
    <row r="956" ht="14.25">
      <c r="A956" s="60" t="s">
        <v>1660</v>
      </c>
    </row>
    <row r="957" ht="14.25">
      <c r="A957" s="60" t="s">
        <v>1661</v>
      </c>
    </row>
    <row r="958" ht="14.25">
      <c r="A958" s="60" t="s">
        <v>1662</v>
      </c>
    </row>
    <row r="959" ht="14.25">
      <c r="A959" s="60" t="s">
        <v>1663</v>
      </c>
    </row>
    <row r="960" ht="14.25">
      <c r="A960" s="60" t="s">
        <v>1664</v>
      </c>
    </row>
    <row r="961" ht="14.25">
      <c r="A961" s="60" t="s">
        <v>1665</v>
      </c>
    </row>
    <row r="962" ht="14.25">
      <c r="A962" s="60" t="s">
        <v>1666</v>
      </c>
    </row>
    <row r="963" ht="14.25">
      <c r="A963" s="60" t="s">
        <v>1667</v>
      </c>
    </row>
    <row r="964" ht="14.25">
      <c r="A964" s="60" t="s">
        <v>1668</v>
      </c>
    </row>
    <row r="965" ht="14.25">
      <c r="A965" s="60" t="s">
        <v>1669</v>
      </c>
    </row>
    <row r="966" ht="14.25">
      <c r="A966" s="60" t="s">
        <v>1670</v>
      </c>
    </row>
    <row r="967" ht="14.25">
      <c r="A967" s="60" t="s">
        <v>1671</v>
      </c>
    </row>
    <row r="968" ht="14.25">
      <c r="A968" s="60" t="s">
        <v>1672</v>
      </c>
    </row>
    <row r="969" ht="14.25">
      <c r="A969" s="60" t="s">
        <v>1673</v>
      </c>
    </row>
    <row r="970" ht="14.25">
      <c r="A970" s="60" t="s">
        <v>1674</v>
      </c>
    </row>
    <row r="971" ht="14.25">
      <c r="A971" s="60" t="s">
        <v>1675</v>
      </c>
    </row>
    <row r="972" ht="14.25">
      <c r="A972" s="60" t="s">
        <v>1676</v>
      </c>
    </row>
    <row r="973" ht="14.25">
      <c r="A973" s="60" t="s">
        <v>1677</v>
      </c>
    </row>
    <row r="974" ht="14.25">
      <c r="A974" s="60" t="s">
        <v>1678</v>
      </c>
    </row>
    <row r="975" ht="14.25">
      <c r="A975" s="60" t="s">
        <v>1679</v>
      </c>
    </row>
    <row r="976" ht="14.25">
      <c r="A976" s="60" t="s">
        <v>1680</v>
      </c>
    </row>
    <row r="977" ht="14.25">
      <c r="A977" s="60" t="s">
        <v>1681</v>
      </c>
    </row>
    <row r="978" ht="14.25">
      <c r="A978" s="60" t="s">
        <v>1682</v>
      </c>
    </row>
    <row r="979" ht="14.25">
      <c r="A979" s="60" t="s">
        <v>1683</v>
      </c>
    </row>
    <row r="980" ht="14.25">
      <c r="A980" s="60" t="s">
        <v>1684</v>
      </c>
    </row>
    <row r="981" ht="14.25">
      <c r="A981" s="60" t="s">
        <v>1685</v>
      </c>
    </row>
    <row r="982" ht="14.25">
      <c r="A982" s="60" t="s">
        <v>1686</v>
      </c>
    </row>
    <row r="983" ht="14.25">
      <c r="A983" s="60" t="s">
        <v>1687</v>
      </c>
    </row>
    <row r="984" ht="14.25">
      <c r="A984" s="60" t="s">
        <v>1688</v>
      </c>
    </row>
    <row r="985" ht="14.25">
      <c r="A985" s="60" t="s">
        <v>1689</v>
      </c>
    </row>
    <row r="986" ht="14.25">
      <c r="A986" s="60" t="s">
        <v>1690</v>
      </c>
    </row>
    <row r="987" ht="14.25">
      <c r="A987" s="60" t="s">
        <v>1691</v>
      </c>
    </row>
    <row r="988" ht="14.25">
      <c r="A988" s="60" t="s">
        <v>1692</v>
      </c>
    </row>
    <row r="989" ht="14.25">
      <c r="A989" s="60" t="s">
        <v>1693</v>
      </c>
    </row>
    <row r="990" ht="14.25">
      <c r="A990" s="60" t="s">
        <v>1694</v>
      </c>
    </row>
    <row r="991" ht="14.25">
      <c r="A991" s="60" t="s">
        <v>1695</v>
      </c>
    </row>
    <row r="992" ht="14.25">
      <c r="A992" s="60" t="s">
        <v>1696</v>
      </c>
    </row>
    <row r="993" ht="14.25">
      <c r="A993" s="60" t="s">
        <v>1697</v>
      </c>
    </row>
    <row r="994" ht="14.25">
      <c r="A994" s="60" t="s">
        <v>1698</v>
      </c>
    </row>
    <row r="995" ht="14.25">
      <c r="A995" s="60" t="s">
        <v>1699</v>
      </c>
    </row>
    <row r="996" ht="14.25">
      <c r="A996" s="60" t="s">
        <v>1700</v>
      </c>
    </row>
    <row r="997" ht="14.25">
      <c r="A997" s="60" t="s">
        <v>1701</v>
      </c>
    </row>
    <row r="998" ht="14.25">
      <c r="A998" s="60" t="s">
        <v>1702</v>
      </c>
    </row>
    <row r="999" ht="14.25">
      <c r="A999" s="60" t="s">
        <v>1703</v>
      </c>
    </row>
    <row r="1000" ht="14.25">
      <c r="A1000" s="60" t="s">
        <v>1704</v>
      </c>
    </row>
    <row r="1001" ht="14.25">
      <c r="A1001" s="60" t="s">
        <v>1705</v>
      </c>
    </row>
    <row r="1002" ht="14.25">
      <c r="A1002" s="60" t="s">
        <v>1706</v>
      </c>
    </row>
    <row r="1003" ht="14.25">
      <c r="A1003" s="60" t="s">
        <v>1707</v>
      </c>
    </row>
    <row r="1004" ht="14.25">
      <c r="A1004" s="60" t="s">
        <v>1708</v>
      </c>
    </row>
    <row r="1005" ht="14.25">
      <c r="A1005" s="60" t="s">
        <v>1709</v>
      </c>
    </row>
    <row r="1006" ht="14.25">
      <c r="A1006" s="60" t="s">
        <v>1710</v>
      </c>
    </row>
    <row r="1007" ht="14.25">
      <c r="A1007" s="60" t="s">
        <v>1711</v>
      </c>
    </row>
    <row r="1008" ht="14.25">
      <c r="A1008" s="60" t="s">
        <v>1712</v>
      </c>
    </row>
    <row r="1009" ht="14.25">
      <c r="A1009" s="60" t="s">
        <v>1713</v>
      </c>
    </row>
    <row r="1010" ht="14.25">
      <c r="A1010" s="60" t="s">
        <v>1714</v>
      </c>
    </row>
    <row r="1011" ht="14.25">
      <c r="A1011" s="60" t="s">
        <v>1715</v>
      </c>
    </row>
    <row r="1012" ht="14.25">
      <c r="A1012" s="60" t="s">
        <v>1716</v>
      </c>
    </row>
    <row r="1013" ht="14.25">
      <c r="A1013" s="60" t="s">
        <v>1717</v>
      </c>
    </row>
    <row r="1014" ht="14.25">
      <c r="A1014" s="60" t="s">
        <v>1718</v>
      </c>
    </row>
    <row r="1015" ht="14.25">
      <c r="A1015" s="60" t="s">
        <v>1719</v>
      </c>
    </row>
    <row r="1016" ht="14.25">
      <c r="A1016" s="60" t="s">
        <v>1720</v>
      </c>
    </row>
    <row r="1017" ht="14.25">
      <c r="A1017" s="60" t="s">
        <v>1721</v>
      </c>
    </row>
    <row r="1018" ht="14.25">
      <c r="A1018" s="60" t="s">
        <v>1722</v>
      </c>
    </row>
    <row r="1019" ht="14.25">
      <c r="A1019" s="60" t="s">
        <v>1723</v>
      </c>
    </row>
    <row r="1020" ht="14.25">
      <c r="A1020" s="60" t="s">
        <v>1724</v>
      </c>
    </row>
    <row r="1021" ht="14.25">
      <c r="A1021" s="60" t="s">
        <v>1725</v>
      </c>
    </row>
    <row r="1022" ht="14.25">
      <c r="A1022" s="60" t="s">
        <v>1726</v>
      </c>
    </row>
    <row r="1023" ht="14.25">
      <c r="A1023" s="60" t="s">
        <v>1727</v>
      </c>
    </row>
    <row r="1024" ht="14.25">
      <c r="A1024" s="60" t="s">
        <v>1728</v>
      </c>
    </row>
    <row r="1025" ht="14.25">
      <c r="A1025" s="60" t="s">
        <v>1729</v>
      </c>
    </row>
    <row r="1026" ht="14.25">
      <c r="A1026" s="60" t="s">
        <v>1730</v>
      </c>
    </row>
    <row r="1027" ht="14.25">
      <c r="A1027" s="60" t="s">
        <v>1731</v>
      </c>
    </row>
    <row r="1028" ht="14.25">
      <c r="A1028" s="60" t="s">
        <v>1732</v>
      </c>
    </row>
    <row r="1029" ht="14.25">
      <c r="A1029" s="60" t="s">
        <v>1733</v>
      </c>
    </row>
    <row r="1030" ht="14.25">
      <c r="A1030" s="60" t="s">
        <v>1734</v>
      </c>
    </row>
    <row r="1031" ht="14.25">
      <c r="A1031" s="60" t="s">
        <v>1735</v>
      </c>
    </row>
    <row r="1032" ht="14.25">
      <c r="A1032" s="60" t="s">
        <v>1736</v>
      </c>
    </row>
    <row r="1033" ht="14.25">
      <c r="A1033" s="60" t="s">
        <v>1737</v>
      </c>
    </row>
    <row r="1034" ht="14.25">
      <c r="A1034" s="60" t="s">
        <v>1738</v>
      </c>
    </row>
    <row r="1035" ht="14.25">
      <c r="A1035" s="60" t="s">
        <v>1739</v>
      </c>
    </row>
    <row r="1036" ht="14.25">
      <c r="A1036" s="60" t="s">
        <v>1740</v>
      </c>
    </row>
    <row r="1037" ht="14.25">
      <c r="A1037" s="60" t="s">
        <v>1741</v>
      </c>
    </row>
    <row r="1038" ht="14.25">
      <c r="A1038" s="60" t="s">
        <v>1742</v>
      </c>
    </row>
    <row r="1039" ht="14.25">
      <c r="A1039" s="60" t="s">
        <v>1743</v>
      </c>
    </row>
    <row r="1040" ht="14.25">
      <c r="A1040" s="60" t="s">
        <v>1744</v>
      </c>
    </row>
    <row r="1041" ht="14.25">
      <c r="A1041" s="60" t="s">
        <v>1745</v>
      </c>
    </row>
    <row r="1042" ht="14.25">
      <c r="A1042" s="60" t="s">
        <v>1746</v>
      </c>
    </row>
    <row r="1043" ht="14.25">
      <c r="A1043" s="60" t="s">
        <v>1747</v>
      </c>
    </row>
    <row r="1044" ht="14.25">
      <c r="A1044" s="60" t="s">
        <v>1748</v>
      </c>
    </row>
    <row r="1045" ht="14.25">
      <c r="A1045" s="60" t="s">
        <v>1749</v>
      </c>
    </row>
    <row r="1046" ht="14.25">
      <c r="A1046" s="60" t="s">
        <v>1750</v>
      </c>
    </row>
    <row r="1047" ht="14.25">
      <c r="A1047" s="60" t="s">
        <v>1751</v>
      </c>
    </row>
    <row r="1048" ht="14.25">
      <c r="A1048" s="60" t="s">
        <v>1752</v>
      </c>
    </row>
    <row r="1049" ht="14.25">
      <c r="A1049" s="60" t="s">
        <v>1753</v>
      </c>
    </row>
    <row r="1050" ht="14.25">
      <c r="A1050" s="60" t="s">
        <v>1754</v>
      </c>
    </row>
    <row r="1051" ht="14.25">
      <c r="A1051" s="60" t="s">
        <v>1755</v>
      </c>
    </row>
    <row r="1052" ht="14.25">
      <c r="A1052" s="60" t="s">
        <v>1756</v>
      </c>
    </row>
    <row r="1053" ht="14.25">
      <c r="A1053" s="60" t="s">
        <v>1757</v>
      </c>
    </row>
    <row r="1054" ht="14.25">
      <c r="A1054" s="60" t="s">
        <v>1758</v>
      </c>
    </row>
    <row r="1055" ht="14.25">
      <c r="A1055" s="60" t="s">
        <v>1759</v>
      </c>
    </row>
    <row r="1056" ht="14.25">
      <c r="A1056" s="60" t="s">
        <v>1760</v>
      </c>
    </row>
    <row r="1057" ht="14.25">
      <c r="A1057" s="60" t="s">
        <v>1761</v>
      </c>
    </row>
    <row r="1058" ht="14.25">
      <c r="A1058" s="60" t="s">
        <v>1762</v>
      </c>
    </row>
    <row r="1059" ht="14.25">
      <c r="A1059" s="60" t="s">
        <v>1763</v>
      </c>
    </row>
    <row r="1060" ht="14.25">
      <c r="A1060" s="60" t="s">
        <v>1764</v>
      </c>
    </row>
    <row r="1061" ht="14.25">
      <c r="A1061" s="60" t="s">
        <v>1765</v>
      </c>
    </row>
    <row r="1062" ht="14.25">
      <c r="A1062" s="60" t="s">
        <v>1766</v>
      </c>
    </row>
    <row r="1063" ht="14.25">
      <c r="A1063" s="60" t="s">
        <v>1767</v>
      </c>
    </row>
    <row r="1064" ht="14.25">
      <c r="A1064" s="60" t="s">
        <v>1768</v>
      </c>
    </row>
    <row r="1065" ht="14.25">
      <c r="A1065" s="60" t="s">
        <v>1769</v>
      </c>
    </row>
    <row r="1066" ht="14.25">
      <c r="A1066" s="60" t="s">
        <v>1770</v>
      </c>
    </row>
    <row r="1067" ht="14.25">
      <c r="A1067" s="60" t="s">
        <v>1771</v>
      </c>
    </row>
    <row r="1068" ht="14.25">
      <c r="A1068" s="60" t="s">
        <v>1772</v>
      </c>
    </row>
    <row r="1069" ht="14.25">
      <c r="A1069" s="60" t="s">
        <v>1773</v>
      </c>
    </row>
    <row r="1070" ht="14.25">
      <c r="A1070" s="60" t="s">
        <v>1774</v>
      </c>
    </row>
    <row r="1071" ht="14.25">
      <c r="A1071" s="60" t="s">
        <v>1775</v>
      </c>
    </row>
    <row r="1072" ht="14.25">
      <c r="A1072" s="60" t="s">
        <v>1776</v>
      </c>
    </row>
    <row r="1073" ht="14.25">
      <c r="A1073" s="60" t="s">
        <v>1777</v>
      </c>
    </row>
    <row r="1074" ht="14.25">
      <c r="A1074" s="60" t="s">
        <v>1778</v>
      </c>
    </row>
    <row r="1075" ht="14.25">
      <c r="A1075" s="60" t="s">
        <v>1779</v>
      </c>
    </row>
    <row r="1076" ht="14.25">
      <c r="A1076" s="60" t="s">
        <v>1780</v>
      </c>
    </row>
    <row r="1077" ht="14.25">
      <c r="A1077" s="60" t="s">
        <v>1781</v>
      </c>
    </row>
    <row r="1078" ht="14.25">
      <c r="A1078" s="60" t="s">
        <v>1782</v>
      </c>
    </row>
    <row r="1079" ht="14.25">
      <c r="A1079" s="60" t="s">
        <v>1783</v>
      </c>
    </row>
    <row r="1080" ht="14.25">
      <c r="A1080" s="60" t="s">
        <v>1784</v>
      </c>
    </row>
    <row r="1081" ht="14.25">
      <c r="A1081" s="60" t="s">
        <v>1785</v>
      </c>
    </row>
    <row r="1082" ht="14.25">
      <c r="A1082" s="60" t="s">
        <v>1786</v>
      </c>
    </row>
    <row r="1083" ht="14.25">
      <c r="A1083" s="60" t="s">
        <v>1787</v>
      </c>
    </row>
    <row r="1084" ht="14.25">
      <c r="A1084" s="60" t="s">
        <v>1788</v>
      </c>
    </row>
    <row r="1085" ht="14.25">
      <c r="A1085" s="60" t="s">
        <v>1789</v>
      </c>
    </row>
    <row r="1086" ht="14.25">
      <c r="A1086" s="60" t="s">
        <v>1790</v>
      </c>
    </row>
    <row r="1087" ht="14.25">
      <c r="A1087" s="60" t="s">
        <v>1791</v>
      </c>
    </row>
    <row r="1088" ht="14.25">
      <c r="A1088" s="60" t="s">
        <v>1792</v>
      </c>
    </row>
    <row r="1089" ht="14.25">
      <c r="A1089" s="60" t="s">
        <v>1793</v>
      </c>
    </row>
    <row r="1090" ht="14.25">
      <c r="A1090" s="60" t="s">
        <v>1794</v>
      </c>
    </row>
    <row r="1091" ht="14.25">
      <c r="A1091" s="60" t="s">
        <v>1795</v>
      </c>
    </row>
    <row r="1092" ht="14.25">
      <c r="A1092" s="60" t="s">
        <v>1796</v>
      </c>
    </row>
    <row r="1093" ht="14.25">
      <c r="A1093" s="60" t="s">
        <v>1797</v>
      </c>
    </row>
    <row r="1094" ht="14.25">
      <c r="A1094" s="60" t="s">
        <v>1798</v>
      </c>
    </row>
    <row r="1095" ht="14.25">
      <c r="A1095" s="60" t="s">
        <v>1799</v>
      </c>
    </row>
    <row r="1096" ht="14.25">
      <c r="A1096" s="60" t="s">
        <v>1800</v>
      </c>
    </row>
    <row r="1097" ht="14.25">
      <c r="A1097" s="60" t="s">
        <v>1801</v>
      </c>
    </row>
    <row r="1098" ht="14.25">
      <c r="A1098" s="60" t="s">
        <v>1802</v>
      </c>
    </row>
    <row r="1099" ht="14.25">
      <c r="A1099" s="60" t="s">
        <v>1803</v>
      </c>
    </row>
    <row r="1100" ht="14.25">
      <c r="A1100" s="60" t="s">
        <v>1804</v>
      </c>
    </row>
    <row r="1101" ht="14.25">
      <c r="A1101" s="60" t="s">
        <v>1805</v>
      </c>
    </row>
    <row r="1102" ht="14.25">
      <c r="A1102" s="60" t="s">
        <v>1806</v>
      </c>
    </row>
    <row r="1103" ht="14.25">
      <c r="A1103" s="60" t="s">
        <v>1807</v>
      </c>
    </row>
    <row r="1104" ht="14.25">
      <c r="A1104" s="60" t="s">
        <v>1808</v>
      </c>
    </row>
    <row r="1105" ht="14.25">
      <c r="A1105" s="60" t="s">
        <v>1809</v>
      </c>
    </row>
    <row r="1106" ht="14.25">
      <c r="A1106" s="60" t="s">
        <v>1810</v>
      </c>
    </row>
    <row r="1107" ht="14.25">
      <c r="A1107" s="60" t="s">
        <v>1811</v>
      </c>
    </row>
    <row r="1108" ht="14.25">
      <c r="A1108" s="60" t="s">
        <v>1812</v>
      </c>
    </row>
    <row r="1109" ht="14.25">
      <c r="A1109" s="60" t="s">
        <v>1813</v>
      </c>
    </row>
    <row r="1110" ht="14.25">
      <c r="A1110" s="60" t="s">
        <v>1814</v>
      </c>
    </row>
    <row r="1111" ht="14.25">
      <c r="A1111" s="60" t="s">
        <v>1815</v>
      </c>
    </row>
    <row r="1112" ht="14.25">
      <c r="A1112" s="60" t="s">
        <v>1816</v>
      </c>
    </row>
    <row r="1113" ht="14.25">
      <c r="A1113" s="60" t="s">
        <v>1817</v>
      </c>
    </row>
    <row r="1114" ht="14.25">
      <c r="A1114" s="60" t="s">
        <v>1818</v>
      </c>
    </row>
    <row r="1115" ht="14.25">
      <c r="A1115" s="60" t="s">
        <v>1819</v>
      </c>
    </row>
    <row r="1116" ht="14.25">
      <c r="A1116" s="60" t="s">
        <v>1820</v>
      </c>
    </row>
    <row r="1117" ht="14.25">
      <c r="A1117" s="60" t="s">
        <v>1821</v>
      </c>
    </row>
    <row r="1118" ht="14.25">
      <c r="A1118" s="60" t="s">
        <v>1822</v>
      </c>
    </row>
    <row r="1119" ht="14.25">
      <c r="A1119" s="60" t="s">
        <v>1823</v>
      </c>
    </row>
    <row r="1120" ht="14.25">
      <c r="A1120" s="60" t="s">
        <v>1824</v>
      </c>
    </row>
    <row r="1121" ht="14.25">
      <c r="A1121" s="60" t="s">
        <v>1825</v>
      </c>
    </row>
    <row r="1122" ht="14.25">
      <c r="A1122" s="60" t="s">
        <v>1826</v>
      </c>
    </row>
    <row r="1123" ht="14.25">
      <c r="A1123" s="60" t="s">
        <v>1827</v>
      </c>
    </row>
    <row r="1124" ht="14.25">
      <c r="A1124" s="60" t="s">
        <v>1828</v>
      </c>
    </row>
    <row r="1125" ht="14.25">
      <c r="A1125" s="60" t="s">
        <v>1829</v>
      </c>
    </row>
    <row r="1126" ht="14.25">
      <c r="A1126" s="60" t="s">
        <v>1830</v>
      </c>
    </row>
    <row r="1127" ht="14.25">
      <c r="A1127" s="60" t="s">
        <v>1831</v>
      </c>
    </row>
    <row r="1128" ht="14.25">
      <c r="A1128" s="60" t="s">
        <v>1832</v>
      </c>
    </row>
    <row r="1129" ht="14.25">
      <c r="A1129" s="60" t="s">
        <v>1833</v>
      </c>
    </row>
    <row r="1130" ht="14.25">
      <c r="A1130" s="60" t="s">
        <v>1834</v>
      </c>
    </row>
    <row r="1131" ht="14.25">
      <c r="A1131" s="60" t="s">
        <v>1835</v>
      </c>
    </row>
    <row r="1132" ht="14.25">
      <c r="A1132" s="60" t="s">
        <v>1836</v>
      </c>
    </row>
    <row r="1133" ht="14.25">
      <c r="A1133" s="60" t="s">
        <v>1837</v>
      </c>
    </row>
    <row r="1134" ht="14.25">
      <c r="A1134" s="60" t="s">
        <v>1838</v>
      </c>
    </row>
    <row r="1135" ht="14.25">
      <c r="A1135" s="60" t="s">
        <v>1839</v>
      </c>
    </row>
    <row r="1136" ht="14.25">
      <c r="A1136" s="60" t="s">
        <v>1840</v>
      </c>
    </row>
    <row r="1137" ht="14.25">
      <c r="A1137" s="60" t="s">
        <v>1841</v>
      </c>
    </row>
    <row r="1138" ht="14.25">
      <c r="A1138" s="60" t="s">
        <v>1842</v>
      </c>
    </row>
    <row r="1139" ht="14.25">
      <c r="A1139" s="60" t="s">
        <v>1843</v>
      </c>
    </row>
    <row r="1140" ht="14.25">
      <c r="A1140" s="60" t="s">
        <v>1844</v>
      </c>
    </row>
    <row r="1141" ht="14.25">
      <c r="A1141" s="60" t="s">
        <v>1845</v>
      </c>
    </row>
    <row r="1142" ht="14.25">
      <c r="A1142" s="60" t="s">
        <v>1846</v>
      </c>
    </row>
    <row r="1143" ht="14.25">
      <c r="A1143" s="60" t="s">
        <v>1847</v>
      </c>
    </row>
    <row r="1144" ht="14.25">
      <c r="A1144" s="60" t="s">
        <v>1848</v>
      </c>
    </row>
    <row r="1145" ht="14.25">
      <c r="A1145" s="60" t="s">
        <v>1849</v>
      </c>
    </row>
    <row r="1146" ht="14.25">
      <c r="A1146" s="60" t="s">
        <v>1850</v>
      </c>
    </row>
    <row r="1147" ht="14.25">
      <c r="A1147" s="60" t="s">
        <v>1851</v>
      </c>
    </row>
    <row r="1148" ht="14.25">
      <c r="A1148" s="60" t="s">
        <v>1852</v>
      </c>
    </row>
    <row r="1149" ht="14.25">
      <c r="A1149" s="60" t="s">
        <v>1853</v>
      </c>
    </row>
    <row r="1150" ht="14.25">
      <c r="A1150" s="60" t="s">
        <v>1854</v>
      </c>
    </row>
    <row r="1151" ht="14.25">
      <c r="A1151" s="60" t="s">
        <v>1855</v>
      </c>
    </row>
    <row r="1152" ht="14.25">
      <c r="A1152" s="60" t="s">
        <v>1856</v>
      </c>
    </row>
    <row r="1153" ht="14.25">
      <c r="A1153" s="60" t="s">
        <v>1857</v>
      </c>
    </row>
    <row r="1154" ht="14.25">
      <c r="A1154" s="60" t="s">
        <v>1858</v>
      </c>
    </row>
    <row r="1155" ht="14.25">
      <c r="A1155" s="60" t="s">
        <v>1859</v>
      </c>
    </row>
    <row r="1156" ht="14.25">
      <c r="A1156" s="60" t="s">
        <v>1860</v>
      </c>
    </row>
    <row r="1157" ht="14.25">
      <c r="A1157" s="60" t="s">
        <v>1861</v>
      </c>
    </row>
    <row r="1158" ht="14.25">
      <c r="A1158" s="60" t="s">
        <v>1862</v>
      </c>
    </row>
    <row r="1159" ht="14.25">
      <c r="A1159" s="60" t="s">
        <v>1863</v>
      </c>
    </row>
    <row r="1160" ht="14.25">
      <c r="A1160" s="60" t="s">
        <v>1864</v>
      </c>
    </row>
    <row r="1161" ht="14.25">
      <c r="A1161" s="60" t="s">
        <v>1865</v>
      </c>
    </row>
    <row r="1162" ht="14.25">
      <c r="A1162" s="60" t="s">
        <v>1866</v>
      </c>
    </row>
    <row r="1163" ht="14.25">
      <c r="A1163" s="60" t="s">
        <v>1867</v>
      </c>
    </row>
    <row r="1164" ht="14.25">
      <c r="A1164" s="60" t="s">
        <v>1868</v>
      </c>
    </row>
    <row r="1165" ht="14.25">
      <c r="A1165" s="60" t="s">
        <v>1869</v>
      </c>
    </row>
    <row r="1166" ht="14.25">
      <c r="A1166" s="60" t="s">
        <v>1870</v>
      </c>
    </row>
    <row r="1167" ht="14.25">
      <c r="A1167" s="60" t="s">
        <v>1871</v>
      </c>
    </row>
    <row r="1168" ht="14.25">
      <c r="A1168" s="60" t="s">
        <v>1872</v>
      </c>
    </row>
    <row r="1169" ht="14.25">
      <c r="A1169" s="60" t="s">
        <v>1873</v>
      </c>
    </row>
    <row r="1170" ht="14.25">
      <c r="A1170" s="60" t="s">
        <v>1874</v>
      </c>
    </row>
    <row r="1171" ht="14.25">
      <c r="A1171" s="60" t="s">
        <v>1875</v>
      </c>
    </row>
    <row r="1172" ht="14.25">
      <c r="A1172" s="60" t="s">
        <v>1876</v>
      </c>
    </row>
    <row r="1173" ht="14.25">
      <c r="A1173" s="60" t="s">
        <v>1877</v>
      </c>
    </row>
    <row r="1174" ht="14.25">
      <c r="A1174" s="60" t="s">
        <v>1878</v>
      </c>
    </row>
    <row r="1175" ht="14.25">
      <c r="A1175" s="60" t="s">
        <v>1879</v>
      </c>
    </row>
    <row r="1176" ht="14.25">
      <c r="A1176" s="60" t="s">
        <v>1880</v>
      </c>
    </row>
    <row r="1177" ht="14.25">
      <c r="A1177" s="60" t="s">
        <v>1881</v>
      </c>
    </row>
    <row r="1178" ht="14.25">
      <c r="A1178" s="60" t="s">
        <v>1882</v>
      </c>
    </row>
    <row r="1179" ht="14.25">
      <c r="A1179" s="60" t="s">
        <v>1883</v>
      </c>
    </row>
    <row r="1180" ht="14.25">
      <c r="A1180" s="60" t="s">
        <v>1884</v>
      </c>
    </row>
    <row r="1181" ht="14.25">
      <c r="A1181" s="60" t="s">
        <v>1885</v>
      </c>
    </row>
    <row r="1182" ht="14.25">
      <c r="A1182" s="60" t="s">
        <v>1886</v>
      </c>
    </row>
    <row r="1183" ht="14.25">
      <c r="A1183" s="60" t="s">
        <v>1887</v>
      </c>
    </row>
    <row r="1184" ht="14.25">
      <c r="A1184" s="60" t="s">
        <v>1888</v>
      </c>
    </row>
    <row r="1185" ht="14.25">
      <c r="A1185" s="60" t="s">
        <v>1889</v>
      </c>
    </row>
    <row r="1186" ht="14.25">
      <c r="A1186" s="60" t="s">
        <v>1890</v>
      </c>
    </row>
    <row r="1187" ht="14.25">
      <c r="A1187" s="60" t="s">
        <v>1891</v>
      </c>
    </row>
    <row r="1188" ht="14.25">
      <c r="A1188" s="60" t="s">
        <v>1892</v>
      </c>
    </row>
    <row r="1189" ht="14.25">
      <c r="A1189" s="60" t="s">
        <v>1893</v>
      </c>
    </row>
    <row r="1190" ht="14.25">
      <c r="A1190" s="60" t="s">
        <v>1894</v>
      </c>
    </row>
    <row r="1191" ht="14.25">
      <c r="A1191" s="60" t="s">
        <v>1895</v>
      </c>
    </row>
    <row r="1192" ht="14.25">
      <c r="A1192" s="60" t="s">
        <v>1896</v>
      </c>
    </row>
    <row r="1193" ht="14.25">
      <c r="A1193" s="60" t="s">
        <v>1897</v>
      </c>
    </row>
    <row r="1194" ht="14.25">
      <c r="A1194" s="60" t="s">
        <v>1898</v>
      </c>
    </row>
    <row r="1195" ht="14.25">
      <c r="A1195" s="60" t="s">
        <v>1899</v>
      </c>
    </row>
    <row r="1196" ht="14.25">
      <c r="A1196" s="60" t="s">
        <v>1900</v>
      </c>
    </row>
    <row r="1197" ht="14.25">
      <c r="A1197" s="60" t="s">
        <v>1901</v>
      </c>
    </row>
    <row r="1198" ht="14.25">
      <c r="A1198" s="60" t="s">
        <v>1902</v>
      </c>
    </row>
    <row r="1199" ht="14.25">
      <c r="A1199" s="60" t="s">
        <v>1903</v>
      </c>
    </row>
    <row r="1200" ht="14.25">
      <c r="A1200" s="60" t="s">
        <v>1904</v>
      </c>
    </row>
    <row r="1201" ht="14.25">
      <c r="A1201" s="60" t="s">
        <v>1905</v>
      </c>
    </row>
    <row r="1202" ht="14.25">
      <c r="A1202" s="60" t="s">
        <v>1906</v>
      </c>
    </row>
    <row r="1203" ht="14.25">
      <c r="A1203" s="60" t="s">
        <v>1907</v>
      </c>
    </row>
    <row r="1204" ht="14.25">
      <c r="A1204" s="60" t="s">
        <v>1908</v>
      </c>
    </row>
    <row r="1205" ht="14.25">
      <c r="A1205" s="60" t="s">
        <v>1909</v>
      </c>
    </row>
    <row r="1206" ht="14.25">
      <c r="A1206" s="60" t="s">
        <v>1910</v>
      </c>
    </row>
    <row r="1207" ht="14.25">
      <c r="A1207" s="60" t="s">
        <v>1911</v>
      </c>
    </row>
    <row r="1208" ht="14.25">
      <c r="A1208" s="60" t="s">
        <v>1912</v>
      </c>
    </row>
  </sheetData>
  <sheetProtection/>
  <mergeCells count="7">
    <mergeCell ref="AF11:AG11"/>
    <mergeCell ref="AI11:AK11"/>
    <mergeCell ref="AL11:AN11"/>
    <mergeCell ref="J11:M11"/>
    <mergeCell ref="N11:T11"/>
    <mergeCell ref="W11:AA11"/>
    <mergeCell ref="AB11:AE1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6"/>
  <sheetViews>
    <sheetView workbookViewId="0" topLeftCell="A1">
      <selection activeCell="G19" sqref="G18:G19"/>
    </sheetView>
  </sheetViews>
  <sheetFormatPr defaultColWidth="8.796875" defaultRowHeight="14.25"/>
  <cols>
    <col min="1" max="1" width="5.3984375" style="0" customWidth="1"/>
    <col min="2" max="2" width="12.59765625" style="0" customWidth="1"/>
    <col min="5" max="5" width="13.69921875" style="0" customWidth="1"/>
    <col min="6" max="6" width="16.3984375" style="0" customWidth="1"/>
    <col min="8" max="8" width="12.19921875" style="0" customWidth="1"/>
  </cols>
  <sheetData>
    <row r="1" spans="1:40" ht="20.25">
      <c r="A1" s="283" t="s">
        <v>1913</v>
      </c>
      <c r="D1" s="238"/>
      <c r="AH1" s="2"/>
      <c r="AI1" s="2"/>
      <c r="AJ1" s="2"/>
      <c r="AK1" s="2"/>
      <c r="AL1" s="2"/>
      <c r="AM1" s="2"/>
      <c r="AN1" s="2"/>
    </row>
    <row r="2" spans="4:40" ht="14.25">
      <c r="D2" s="238"/>
      <c r="AH2" s="2"/>
      <c r="AI2" s="2"/>
      <c r="AJ2" s="2"/>
      <c r="AK2" s="2"/>
      <c r="AL2" s="2"/>
      <c r="AM2" s="2"/>
      <c r="AN2" s="2"/>
    </row>
    <row r="3" spans="4:40" ht="14.25">
      <c r="D3" s="238"/>
      <c r="AH3" s="2"/>
      <c r="AI3" s="2"/>
      <c r="AJ3" s="2"/>
      <c r="AK3" s="2"/>
      <c r="AL3" s="2"/>
      <c r="AM3" s="2"/>
      <c r="AN3" s="2"/>
    </row>
    <row r="4" spans="4:40" ht="18">
      <c r="D4" s="238"/>
      <c r="J4" s="21" t="s">
        <v>20</v>
      </c>
      <c r="K4" s="5"/>
      <c r="L4" s="5"/>
      <c r="M4" s="5"/>
      <c r="N4" s="5"/>
      <c r="O4" s="5"/>
      <c r="P4" s="5"/>
      <c r="Q4" s="5"/>
      <c r="R4" s="5"/>
      <c r="S4" s="5"/>
      <c r="AH4" s="2"/>
      <c r="AI4" s="2"/>
      <c r="AJ4" s="2"/>
      <c r="AK4" s="2"/>
      <c r="AL4" s="2"/>
      <c r="AM4" s="2"/>
      <c r="AN4" s="2"/>
    </row>
    <row r="5" spans="4:40" ht="18">
      <c r="D5" s="238"/>
      <c r="J5" s="22" t="s">
        <v>8</v>
      </c>
      <c r="AH5" s="2"/>
      <c r="AI5" s="2"/>
      <c r="AJ5" s="2"/>
      <c r="AK5" s="2"/>
      <c r="AL5" s="2"/>
      <c r="AM5" s="2"/>
      <c r="AN5" s="2"/>
    </row>
    <row r="6" spans="4:40" ht="18">
      <c r="D6" s="238"/>
      <c r="J6" s="20" t="s">
        <v>19</v>
      </c>
      <c r="K6" s="4"/>
      <c r="L6" s="4"/>
      <c r="M6" s="4"/>
      <c r="N6" s="4"/>
      <c r="O6" s="4"/>
      <c r="P6" s="4"/>
      <c r="Q6" s="4"/>
      <c r="R6" s="4"/>
      <c r="S6" s="4"/>
      <c r="T6" s="4"/>
      <c r="AH6" s="2"/>
      <c r="AI6" s="2"/>
      <c r="AJ6" s="2"/>
      <c r="AK6" s="2"/>
      <c r="AL6" s="2"/>
      <c r="AM6" s="2"/>
      <c r="AN6" s="2"/>
    </row>
    <row r="7" spans="4:40" ht="14.25">
      <c r="D7" s="238"/>
      <c r="AH7" s="2"/>
      <c r="AI7" s="2"/>
      <c r="AJ7" s="2"/>
      <c r="AK7" s="2"/>
      <c r="AL7" s="2"/>
      <c r="AM7" s="2"/>
      <c r="AN7" s="2"/>
    </row>
    <row r="8" spans="4:40" ht="14.25">
      <c r="D8" s="238"/>
      <c r="M8" s="4"/>
      <c r="N8" s="4"/>
      <c r="O8" s="4"/>
      <c r="P8" s="4"/>
      <c r="Q8" s="4"/>
      <c r="R8" s="4"/>
      <c r="S8" s="4"/>
      <c r="T8" s="4"/>
      <c r="U8" s="4"/>
      <c r="V8" s="4"/>
      <c r="AH8" s="2"/>
      <c r="AI8" s="2"/>
      <c r="AJ8" s="2"/>
      <c r="AK8" s="2"/>
      <c r="AL8" s="2"/>
      <c r="AM8" s="2"/>
      <c r="AN8" s="2"/>
    </row>
    <row r="9" spans="4:40" ht="14.25">
      <c r="D9" s="238"/>
      <c r="AH9" s="2"/>
      <c r="AI9" s="2"/>
      <c r="AJ9" s="2"/>
      <c r="AK9" s="2"/>
      <c r="AL9" s="2"/>
      <c r="AM9" s="2"/>
      <c r="AN9" s="2"/>
    </row>
    <row r="10" spans="4:40" ht="15" thickBot="1">
      <c r="D10" s="238"/>
      <c r="AH10" s="2"/>
      <c r="AI10" s="2"/>
      <c r="AJ10" s="2"/>
      <c r="AK10" s="2"/>
      <c r="AL10" s="2"/>
      <c r="AM10" s="2"/>
      <c r="AN10" s="2"/>
    </row>
    <row r="11" spans="1:40" ht="15" thickTop="1">
      <c r="A11" s="10"/>
      <c r="B11" s="11"/>
      <c r="C11" s="11"/>
      <c r="D11" s="239"/>
      <c r="E11" s="11"/>
      <c r="F11" s="11"/>
      <c r="G11" s="11"/>
      <c r="H11" s="11"/>
      <c r="I11" s="10"/>
      <c r="J11" s="427" t="s">
        <v>0</v>
      </c>
      <c r="K11" s="428"/>
      <c r="L11" s="428"/>
      <c r="M11" s="429"/>
      <c r="N11" s="430" t="s">
        <v>1</v>
      </c>
      <c r="O11" s="431"/>
      <c r="P11" s="431"/>
      <c r="Q11" s="431"/>
      <c r="R11" s="431"/>
      <c r="S11" s="431"/>
      <c r="T11" s="432"/>
      <c r="U11" s="8"/>
      <c r="V11" s="8"/>
      <c r="W11" s="423" t="s">
        <v>36</v>
      </c>
      <c r="X11" s="433"/>
      <c r="Y11" s="433"/>
      <c r="Z11" s="433"/>
      <c r="AA11" s="434"/>
      <c r="AB11" s="423" t="s">
        <v>36</v>
      </c>
      <c r="AC11" s="433"/>
      <c r="AD11" s="433"/>
      <c r="AE11" s="434"/>
      <c r="AF11" s="423" t="s">
        <v>35</v>
      </c>
      <c r="AG11" s="424"/>
      <c r="AH11" s="9"/>
      <c r="AI11" s="425" t="s">
        <v>46</v>
      </c>
      <c r="AJ11" s="426"/>
      <c r="AK11" s="424"/>
      <c r="AL11" s="426" t="s">
        <v>33</v>
      </c>
      <c r="AM11" s="426"/>
      <c r="AN11" s="424"/>
    </row>
    <row r="12" spans="1:40" ht="143.25" thickBot="1">
      <c r="A12" s="12" t="s">
        <v>5</v>
      </c>
      <c r="B12" s="12" t="s">
        <v>10</v>
      </c>
      <c r="C12" s="12" t="s">
        <v>40</v>
      </c>
      <c r="D12" s="200" t="s">
        <v>11</v>
      </c>
      <c r="E12" s="12" t="s">
        <v>12</v>
      </c>
      <c r="F12" s="12" t="s">
        <v>37</v>
      </c>
      <c r="G12" s="13" t="s">
        <v>38</v>
      </c>
      <c r="H12" s="144" t="s">
        <v>1009</v>
      </c>
      <c r="I12" s="13" t="s">
        <v>47</v>
      </c>
      <c r="J12" s="23" t="s">
        <v>13</v>
      </c>
      <c r="K12" s="24" t="s">
        <v>6</v>
      </c>
      <c r="L12" s="24" t="s">
        <v>7</v>
      </c>
      <c r="M12" s="25" t="s">
        <v>9</v>
      </c>
      <c r="N12" s="26" t="s">
        <v>25</v>
      </c>
      <c r="O12" s="27" t="s">
        <v>26</v>
      </c>
      <c r="P12" s="27" t="s">
        <v>27</v>
      </c>
      <c r="Q12" s="27" t="s">
        <v>28</v>
      </c>
      <c r="R12" s="27" t="s">
        <v>29</v>
      </c>
      <c r="S12" s="27" t="s">
        <v>30</v>
      </c>
      <c r="T12" s="28" t="s">
        <v>31</v>
      </c>
      <c r="U12" s="14" t="s">
        <v>39</v>
      </c>
      <c r="V12" s="18" t="s">
        <v>2</v>
      </c>
      <c r="W12" s="19" t="s">
        <v>41</v>
      </c>
      <c r="X12" s="16" t="s">
        <v>42</v>
      </c>
      <c r="Y12" s="16" t="s">
        <v>43</v>
      </c>
      <c r="Z12" s="16" t="s">
        <v>14</v>
      </c>
      <c r="AA12" s="31" t="s">
        <v>15</v>
      </c>
      <c r="AB12" s="15" t="s">
        <v>24</v>
      </c>
      <c r="AC12" s="16" t="s">
        <v>23</v>
      </c>
      <c r="AD12" s="16" t="s">
        <v>22</v>
      </c>
      <c r="AE12" s="17" t="s">
        <v>16</v>
      </c>
      <c r="AF12" s="15" t="s">
        <v>3</v>
      </c>
      <c r="AG12" s="17" t="s">
        <v>4</v>
      </c>
      <c r="AH12" s="18" t="s">
        <v>44</v>
      </c>
      <c r="AI12" s="15" t="s">
        <v>17</v>
      </c>
      <c r="AJ12" s="16" t="s">
        <v>32</v>
      </c>
      <c r="AK12" s="17" t="s">
        <v>18</v>
      </c>
      <c r="AL12" s="16" t="s">
        <v>45</v>
      </c>
      <c r="AM12" s="16" t="s">
        <v>21</v>
      </c>
      <c r="AN12" s="17" t="s">
        <v>34</v>
      </c>
    </row>
    <row r="13" spans="1:40" ht="15" thickTop="1">
      <c r="A13" s="29">
        <v>1</v>
      </c>
      <c r="B13" s="29">
        <v>2</v>
      </c>
      <c r="C13" s="29">
        <v>3</v>
      </c>
      <c r="D13" s="245">
        <v>4</v>
      </c>
      <c r="E13" s="29">
        <v>5</v>
      </c>
      <c r="F13" s="29">
        <v>6</v>
      </c>
      <c r="G13" s="29">
        <v>7</v>
      </c>
      <c r="H13" s="29">
        <f>G13+1</f>
        <v>8</v>
      </c>
      <c r="I13" s="29">
        <f aca="true" t="shared" si="0" ref="I13:AN13">H13+1</f>
        <v>9</v>
      </c>
      <c r="J13" s="29">
        <f t="shared" si="0"/>
        <v>10</v>
      </c>
      <c r="K13" s="29">
        <f t="shared" si="0"/>
        <v>11</v>
      </c>
      <c r="L13" s="29">
        <f t="shared" si="0"/>
        <v>12</v>
      </c>
      <c r="M13" s="29">
        <f t="shared" si="0"/>
        <v>13</v>
      </c>
      <c r="N13" s="29">
        <f t="shared" si="0"/>
        <v>14</v>
      </c>
      <c r="O13" s="29">
        <f t="shared" si="0"/>
        <v>15</v>
      </c>
      <c r="P13" s="29">
        <f t="shared" si="0"/>
        <v>16</v>
      </c>
      <c r="Q13" s="29">
        <f t="shared" si="0"/>
        <v>17</v>
      </c>
      <c r="R13" s="29">
        <f t="shared" si="0"/>
        <v>18</v>
      </c>
      <c r="S13" s="29">
        <f t="shared" si="0"/>
        <v>19</v>
      </c>
      <c r="T13" s="29">
        <f t="shared" si="0"/>
        <v>20</v>
      </c>
      <c r="U13" s="29">
        <f t="shared" si="0"/>
        <v>21</v>
      </c>
      <c r="V13" s="29">
        <f t="shared" si="0"/>
        <v>22</v>
      </c>
      <c r="W13" s="29">
        <f t="shared" si="0"/>
        <v>23</v>
      </c>
      <c r="X13" s="29">
        <f t="shared" si="0"/>
        <v>24</v>
      </c>
      <c r="Y13" s="29">
        <f t="shared" si="0"/>
        <v>25</v>
      </c>
      <c r="Z13" s="29">
        <f t="shared" si="0"/>
        <v>26</v>
      </c>
      <c r="AA13" s="29">
        <f t="shared" si="0"/>
        <v>27</v>
      </c>
      <c r="AB13" s="29">
        <f t="shared" si="0"/>
        <v>28</v>
      </c>
      <c r="AC13" s="29">
        <f t="shared" si="0"/>
        <v>29</v>
      </c>
      <c r="AD13" s="29">
        <f t="shared" si="0"/>
        <v>30</v>
      </c>
      <c r="AE13" s="29">
        <f t="shared" si="0"/>
        <v>31</v>
      </c>
      <c r="AF13" s="29">
        <f t="shared" si="0"/>
        <v>32</v>
      </c>
      <c r="AG13" s="29">
        <f t="shared" si="0"/>
        <v>33</v>
      </c>
      <c r="AH13" s="29">
        <f t="shared" si="0"/>
        <v>34</v>
      </c>
      <c r="AI13" s="29">
        <f t="shared" si="0"/>
        <v>35</v>
      </c>
      <c r="AJ13" s="29">
        <f t="shared" si="0"/>
        <v>36</v>
      </c>
      <c r="AK13" s="29">
        <f t="shared" si="0"/>
        <v>37</v>
      </c>
      <c r="AL13" s="29">
        <f t="shared" si="0"/>
        <v>38</v>
      </c>
      <c r="AM13" s="29">
        <f t="shared" si="0"/>
        <v>39</v>
      </c>
      <c r="AN13" s="29">
        <f t="shared" si="0"/>
        <v>40</v>
      </c>
    </row>
    <row r="14" spans="1:40" s="325" customFormat="1" ht="14.25">
      <c r="A14" s="402" t="s">
        <v>48</v>
      </c>
      <c r="B14" s="403" t="s">
        <v>636</v>
      </c>
      <c r="C14" s="404"/>
      <c r="D14" s="405">
        <v>46.92</v>
      </c>
      <c r="E14" s="406">
        <v>250</v>
      </c>
      <c r="F14" s="406">
        <f>D14*E14</f>
        <v>11730</v>
      </c>
      <c r="G14" s="407"/>
      <c r="H14" s="408">
        <f>F14-G14</f>
        <v>11730</v>
      </c>
      <c r="I14" s="409">
        <v>1</v>
      </c>
      <c r="J14" s="333" t="s">
        <v>747</v>
      </c>
      <c r="K14" s="333" t="s">
        <v>763</v>
      </c>
      <c r="L14" s="333" t="s">
        <v>716</v>
      </c>
      <c r="M14" s="333">
        <v>2</v>
      </c>
      <c r="N14" s="334"/>
      <c r="O14" s="334">
        <v>1911</v>
      </c>
      <c r="P14" s="334"/>
      <c r="Q14" s="334"/>
      <c r="R14" s="334"/>
      <c r="S14" s="334"/>
      <c r="T14" s="334"/>
      <c r="U14" s="334" t="s">
        <v>713</v>
      </c>
      <c r="V14" s="334" t="s">
        <v>713</v>
      </c>
      <c r="W14" s="334" t="s">
        <v>713</v>
      </c>
      <c r="X14" s="334" t="s">
        <v>713</v>
      </c>
      <c r="Y14" s="334" t="s">
        <v>713</v>
      </c>
      <c r="Z14" s="334" t="s">
        <v>713</v>
      </c>
      <c r="AA14" s="334" t="s">
        <v>713</v>
      </c>
      <c r="AB14" s="334" t="s">
        <v>713</v>
      </c>
      <c r="AC14" s="334" t="s">
        <v>713</v>
      </c>
      <c r="AD14" s="334" t="s">
        <v>713</v>
      </c>
      <c r="AE14" s="334" t="s">
        <v>713</v>
      </c>
      <c r="AF14" s="334" t="s">
        <v>688</v>
      </c>
      <c r="AG14" s="334" t="s">
        <v>688</v>
      </c>
      <c r="AH14" s="334" t="s">
        <v>713</v>
      </c>
      <c r="AI14" s="334"/>
      <c r="AJ14" s="334"/>
      <c r="AK14" s="334"/>
      <c r="AL14" s="334" t="s">
        <v>713</v>
      </c>
      <c r="AM14" s="334" t="s">
        <v>713</v>
      </c>
      <c r="AN14" s="334" t="s">
        <v>713</v>
      </c>
    </row>
    <row r="15" spans="1:40" s="325" customFormat="1" ht="16.5">
      <c r="A15" s="396" t="s">
        <v>50</v>
      </c>
      <c r="B15" s="397" t="s">
        <v>610</v>
      </c>
      <c r="C15" s="327">
        <v>1</v>
      </c>
      <c r="D15" s="327">
        <v>47</v>
      </c>
      <c r="E15" s="398">
        <v>250</v>
      </c>
      <c r="F15" s="399">
        <f>D15*E15</f>
        <v>11750</v>
      </c>
      <c r="G15" s="400"/>
      <c r="H15" s="401">
        <f>F15-G15</f>
        <v>11750</v>
      </c>
      <c r="I15" s="332">
        <v>1</v>
      </c>
      <c r="J15" s="333" t="s">
        <v>718</v>
      </c>
      <c r="K15" s="333" t="s">
        <v>715</v>
      </c>
      <c r="L15" s="333" t="s">
        <v>716</v>
      </c>
      <c r="M15" s="333">
        <v>2</v>
      </c>
      <c r="N15" s="334">
        <v>1900</v>
      </c>
      <c r="O15" s="334"/>
      <c r="P15" s="334"/>
      <c r="Q15" s="334"/>
      <c r="R15" s="334"/>
      <c r="S15" s="334"/>
      <c r="T15" s="334"/>
      <c r="U15" s="334" t="s">
        <v>713</v>
      </c>
      <c r="V15" s="334" t="s">
        <v>713</v>
      </c>
      <c r="W15" s="334" t="s">
        <v>688</v>
      </c>
      <c r="X15" s="334" t="s">
        <v>688</v>
      </c>
      <c r="Y15" s="334" t="s">
        <v>688</v>
      </c>
      <c r="Z15" s="334" t="s">
        <v>688</v>
      </c>
      <c r="AA15" s="334" t="s">
        <v>688</v>
      </c>
      <c r="AB15" s="334" t="s">
        <v>713</v>
      </c>
      <c r="AC15" s="334" t="s">
        <v>713</v>
      </c>
      <c r="AD15" s="334" t="s">
        <v>713</v>
      </c>
      <c r="AE15" s="334" t="s">
        <v>713</v>
      </c>
      <c r="AF15" s="334" t="s">
        <v>688</v>
      </c>
      <c r="AG15" s="334" t="s">
        <v>688</v>
      </c>
      <c r="AH15" s="334" t="s">
        <v>713</v>
      </c>
      <c r="AI15" s="334"/>
      <c r="AJ15" s="334"/>
      <c r="AK15" s="334"/>
      <c r="AL15" s="334" t="s">
        <v>713</v>
      </c>
      <c r="AM15" s="334" t="s">
        <v>713</v>
      </c>
      <c r="AN15" s="334" t="s">
        <v>713</v>
      </c>
    </row>
    <row r="16" spans="1:40" ht="14.25">
      <c r="A16" s="115"/>
      <c r="B16" s="39"/>
      <c r="C16" s="46"/>
      <c r="D16" s="240"/>
      <c r="E16" s="244"/>
      <c r="F16" s="244">
        <f>SUM(F14:F15)</f>
        <v>23480</v>
      </c>
      <c r="G16" s="38"/>
      <c r="H16" s="237"/>
      <c r="I16" s="54"/>
      <c r="J16" s="47"/>
      <c r="K16" s="47"/>
      <c r="L16" s="47"/>
      <c r="M16" s="47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46"/>
      <c r="AG16" s="46"/>
      <c r="AH16" s="51"/>
      <c r="AI16" s="52"/>
      <c r="AJ16" s="52"/>
      <c r="AK16" s="247"/>
      <c r="AL16" s="51"/>
      <c r="AM16" s="51"/>
      <c r="AN16" s="51"/>
    </row>
  </sheetData>
  <mergeCells count="7">
    <mergeCell ref="AF11:AG11"/>
    <mergeCell ref="AI11:AK11"/>
    <mergeCell ref="AL11:AN11"/>
    <mergeCell ref="J11:M11"/>
    <mergeCell ref="N11:T11"/>
    <mergeCell ref="W11:AA11"/>
    <mergeCell ref="AB11:AE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V744"/>
  <sheetViews>
    <sheetView zoomScalePageLayoutView="0" workbookViewId="0" topLeftCell="A154">
      <selection activeCell="F173" sqref="F173"/>
    </sheetView>
  </sheetViews>
  <sheetFormatPr defaultColWidth="8.796875" defaultRowHeight="14.25"/>
  <cols>
    <col min="1" max="1" width="7.59765625" style="0" customWidth="1"/>
    <col min="2" max="2" width="24.59765625" style="0" customWidth="1"/>
    <col min="4" max="5" width="9.5" style="0" bestFit="1" customWidth="1"/>
    <col min="6" max="6" width="14.59765625" style="0" bestFit="1" customWidth="1"/>
    <col min="7" max="7" width="15.59765625" style="0" customWidth="1"/>
    <col min="8" max="8" width="15.59765625" style="0" hidden="1" customWidth="1"/>
    <col min="10" max="10" width="12.59765625" style="0" customWidth="1"/>
    <col min="32" max="32" width="12.09765625" style="0" customWidth="1"/>
    <col min="33" max="33" width="11.69921875" style="0" customWidth="1"/>
    <col min="41" max="41" width="14.59765625" style="0" customWidth="1"/>
  </cols>
  <sheetData>
    <row r="1" spans="1:40" ht="20.25">
      <c r="A1" s="283" t="s">
        <v>1913</v>
      </c>
      <c r="AH1" s="2"/>
      <c r="AI1" s="2"/>
      <c r="AJ1" s="2"/>
      <c r="AK1" s="2"/>
      <c r="AL1" s="2"/>
      <c r="AM1" s="2"/>
      <c r="AN1" s="2"/>
    </row>
    <row r="2" spans="34:40" ht="14.25">
      <c r="AH2" s="2"/>
      <c r="AI2" s="2"/>
      <c r="AJ2" s="2"/>
      <c r="AK2" s="2"/>
      <c r="AL2" s="2"/>
      <c r="AM2" s="2"/>
      <c r="AN2" s="2"/>
    </row>
    <row r="3" spans="34:40" ht="14.25">
      <c r="AH3" s="2"/>
      <c r="AI3" s="2"/>
      <c r="AJ3" s="2"/>
      <c r="AK3" s="2"/>
      <c r="AL3" s="2"/>
      <c r="AM3" s="2"/>
      <c r="AN3" s="2"/>
    </row>
    <row r="4" spans="10:40" ht="18">
      <c r="J4" s="21" t="s">
        <v>20</v>
      </c>
      <c r="K4" s="5"/>
      <c r="L4" s="5"/>
      <c r="M4" s="5"/>
      <c r="N4" s="5"/>
      <c r="O4" s="5"/>
      <c r="P4" s="5"/>
      <c r="Q4" s="5"/>
      <c r="R4" s="5"/>
      <c r="S4" s="5"/>
      <c r="AH4" s="2"/>
      <c r="AI4" s="2"/>
      <c r="AJ4" s="2"/>
      <c r="AK4" s="2"/>
      <c r="AL4" s="2"/>
      <c r="AM4" s="2"/>
      <c r="AN4" s="2"/>
    </row>
    <row r="5" spans="10:40" ht="18">
      <c r="J5" s="22" t="s">
        <v>8</v>
      </c>
      <c r="AH5" s="2"/>
      <c r="AI5" s="2"/>
      <c r="AJ5" s="2"/>
      <c r="AK5" s="2"/>
      <c r="AL5" s="2"/>
      <c r="AM5" s="2"/>
      <c r="AN5" s="2"/>
    </row>
    <row r="6" spans="10:40" ht="18">
      <c r="J6" s="20" t="s">
        <v>19</v>
      </c>
      <c r="K6" s="4"/>
      <c r="L6" s="4"/>
      <c r="M6" s="4"/>
      <c r="N6" s="4"/>
      <c r="O6" s="4"/>
      <c r="P6" s="4"/>
      <c r="Q6" s="4"/>
      <c r="R6" s="4"/>
      <c r="S6" s="4"/>
      <c r="T6" s="4"/>
      <c r="AH6" s="2"/>
      <c r="AI6" s="2"/>
      <c r="AJ6" s="2"/>
      <c r="AK6" s="2"/>
      <c r="AL6" s="2"/>
      <c r="AM6" s="2"/>
      <c r="AN6" s="2"/>
    </row>
    <row r="7" spans="34:40" ht="14.25">
      <c r="AH7" s="2"/>
      <c r="AI7" s="2"/>
      <c r="AJ7" s="2"/>
      <c r="AK7" s="2"/>
      <c r="AL7" s="2"/>
      <c r="AM7" s="2"/>
      <c r="AN7" s="2"/>
    </row>
    <row r="8" spans="13:40" ht="14.25">
      <c r="M8" s="4"/>
      <c r="N8" s="4"/>
      <c r="O8" s="4"/>
      <c r="P8" s="4"/>
      <c r="Q8" s="4"/>
      <c r="R8" s="4"/>
      <c r="S8" s="4"/>
      <c r="T8" s="4"/>
      <c r="U8" s="4"/>
      <c r="V8" s="4"/>
      <c r="AH8" s="2"/>
      <c r="AI8" s="2"/>
      <c r="AJ8" s="2"/>
      <c r="AK8" s="2"/>
      <c r="AL8" s="2"/>
      <c r="AM8" s="2"/>
      <c r="AN8" s="2"/>
    </row>
    <row r="9" spans="34:40" ht="14.25">
      <c r="AH9" s="2"/>
      <c r="AI9" s="2"/>
      <c r="AJ9" s="2"/>
      <c r="AK9" s="2"/>
      <c r="AL9" s="2"/>
      <c r="AM9" s="2"/>
      <c r="AN9" s="2"/>
    </row>
    <row r="10" spans="34:40" ht="15" thickBot="1">
      <c r="AH10" s="2"/>
      <c r="AI10" s="2"/>
      <c r="AJ10" s="2"/>
      <c r="AK10" s="2"/>
      <c r="AL10" s="2"/>
      <c r="AM10" s="2"/>
      <c r="AN10" s="2"/>
    </row>
    <row r="11" spans="1:40" ht="15" thickTop="1">
      <c r="A11" s="10"/>
      <c r="B11" s="11"/>
      <c r="C11" s="11"/>
      <c r="D11" s="11"/>
      <c r="E11" s="11"/>
      <c r="F11" s="11"/>
      <c r="G11" s="11"/>
      <c r="H11" s="11"/>
      <c r="I11" s="10"/>
      <c r="J11" s="427" t="s">
        <v>0</v>
      </c>
      <c r="K11" s="428"/>
      <c r="L11" s="428"/>
      <c r="M11" s="429"/>
      <c r="N11" s="430" t="s">
        <v>1</v>
      </c>
      <c r="O11" s="431"/>
      <c r="P11" s="431"/>
      <c r="Q11" s="431"/>
      <c r="R11" s="431"/>
      <c r="S11" s="431"/>
      <c r="T11" s="432"/>
      <c r="U11" s="8"/>
      <c r="V11" s="8"/>
      <c r="W11" s="423" t="s">
        <v>36</v>
      </c>
      <c r="X11" s="433"/>
      <c r="Y11" s="433"/>
      <c r="Z11" s="433"/>
      <c r="AA11" s="434"/>
      <c r="AB11" s="423" t="s">
        <v>36</v>
      </c>
      <c r="AC11" s="433"/>
      <c r="AD11" s="433"/>
      <c r="AE11" s="434"/>
      <c r="AF11" s="423" t="s">
        <v>35</v>
      </c>
      <c r="AG11" s="424"/>
      <c r="AH11" s="9"/>
      <c r="AI11" s="425" t="s">
        <v>46</v>
      </c>
      <c r="AJ11" s="426"/>
      <c r="AK11" s="424"/>
      <c r="AL11" s="426" t="s">
        <v>33</v>
      </c>
      <c r="AM11" s="426"/>
      <c r="AN11" s="424"/>
    </row>
    <row r="12" spans="1:40" ht="143.25" thickBot="1">
      <c r="A12" s="12" t="s">
        <v>5</v>
      </c>
      <c r="B12" s="12" t="s">
        <v>10</v>
      </c>
      <c r="C12" s="12" t="s">
        <v>40</v>
      </c>
      <c r="D12" s="12" t="s">
        <v>11</v>
      </c>
      <c r="E12" s="12" t="s">
        <v>12</v>
      </c>
      <c r="F12" s="12" t="s">
        <v>37</v>
      </c>
      <c r="G12" s="13" t="s">
        <v>38</v>
      </c>
      <c r="H12" s="144" t="s">
        <v>1009</v>
      </c>
      <c r="I12" s="13" t="s">
        <v>47</v>
      </c>
      <c r="J12" s="23" t="s">
        <v>13</v>
      </c>
      <c r="K12" s="24" t="s">
        <v>6</v>
      </c>
      <c r="L12" s="24" t="s">
        <v>7</v>
      </c>
      <c r="M12" s="25" t="s">
        <v>9</v>
      </c>
      <c r="N12" s="26" t="s">
        <v>25</v>
      </c>
      <c r="O12" s="27" t="s">
        <v>26</v>
      </c>
      <c r="P12" s="27" t="s">
        <v>27</v>
      </c>
      <c r="Q12" s="27" t="s">
        <v>28</v>
      </c>
      <c r="R12" s="27" t="s">
        <v>29</v>
      </c>
      <c r="S12" s="27" t="s">
        <v>30</v>
      </c>
      <c r="T12" s="28" t="s">
        <v>31</v>
      </c>
      <c r="U12" s="14" t="s">
        <v>39</v>
      </c>
      <c r="V12" s="18" t="s">
        <v>2</v>
      </c>
      <c r="W12" s="19" t="s">
        <v>41</v>
      </c>
      <c r="X12" s="16" t="s">
        <v>42</v>
      </c>
      <c r="Y12" s="16" t="s">
        <v>43</v>
      </c>
      <c r="Z12" s="16" t="s">
        <v>14</v>
      </c>
      <c r="AA12" s="31" t="s">
        <v>15</v>
      </c>
      <c r="AB12" s="15" t="s">
        <v>24</v>
      </c>
      <c r="AC12" s="16" t="s">
        <v>23</v>
      </c>
      <c r="AD12" s="16" t="s">
        <v>22</v>
      </c>
      <c r="AE12" s="17" t="s">
        <v>16</v>
      </c>
      <c r="AF12" s="15" t="s">
        <v>3</v>
      </c>
      <c r="AG12" s="17" t="s">
        <v>4</v>
      </c>
      <c r="AH12" s="18" t="s">
        <v>44</v>
      </c>
      <c r="AI12" s="15" t="s">
        <v>17</v>
      </c>
      <c r="AJ12" s="16" t="s">
        <v>32</v>
      </c>
      <c r="AK12" s="17" t="s">
        <v>18</v>
      </c>
      <c r="AL12" s="16" t="s">
        <v>45</v>
      </c>
      <c r="AM12" s="16" t="s">
        <v>21</v>
      </c>
      <c r="AN12" s="17" t="s">
        <v>34</v>
      </c>
    </row>
    <row r="13" spans="1:40" ht="15" thickTop="1">
      <c r="A13" s="29">
        <v>1</v>
      </c>
      <c r="B13" s="29">
        <v>2</v>
      </c>
      <c r="C13" s="29">
        <v>3</v>
      </c>
      <c r="D13" s="245">
        <v>4</v>
      </c>
      <c r="E13" s="29">
        <v>5</v>
      </c>
      <c r="F13" s="29">
        <v>6</v>
      </c>
      <c r="G13" s="29">
        <v>7</v>
      </c>
      <c r="H13" s="29">
        <f>G13+1</f>
        <v>8</v>
      </c>
      <c r="I13" s="29">
        <f aca="true" t="shared" si="0" ref="I13:AN13">H13+1</f>
        <v>9</v>
      </c>
      <c r="J13" s="29">
        <f t="shared" si="0"/>
        <v>10</v>
      </c>
      <c r="K13" s="29">
        <f t="shared" si="0"/>
        <v>11</v>
      </c>
      <c r="L13" s="29">
        <f t="shared" si="0"/>
        <v>12</v>
      </c>
      <c r="M13" s="29">
        <f t="shared" si="0"/>
        <v>13</v>
      </c>
      <c r="N13" s="29">
        <f t="shared" si="0"/>
        <v>14</v>
      </c>
      <c r="O13" s="29">
        <f t="shared" si="0"/>
        <v>15</v>
      </c>
      <c r="P13" s="29">
        <f t="shared" si="0"/>
        <v>16</v>
      </c>
      <c r="Q13" s="29">
        <f t="shared" si="0"/>
        <v>17</v>
      </c>
      <c r="R13" s="29">
        <f t="shared" si="0"/>
        <v>18</v>
      </c>
      <c r="S13" s="29">
        <f t="shared" si="0"/>
        <v>19</v>
      </c>
      <c r="T13" s="29">
        <f t="shared" si="0"/>
        <v>20</v>
      </c>
      <c r="U13" s="29">
        <f t="shared" si="0"/>
        <v>21</v>
      </c>
      <c r="V13" s="29">
        <f t="shared" si="0"/>
        <v>22</v>
      </c>
      <c r="W13" s="29">
        <f t="shared" si="0"/>
        <v>23</v>
      </c>
      <c r="X13" s="29">
        <f t="shared" si="0"/>
        <v>24</v>
      </c>
      <c r="Y13" s="29">
        <f t="shared" si="0"/>
        <v>25</v>
      </c>
      <c r="Z13" s="29">
        <f t="shared" si="0"/>
        <v>26</v>
      </c>
      <c r="AA13" s="29">
        <f t="shared" si="0"/>
        <v>27</v>
      </c>
      <c r="AB13" s="29">
        <f t="shared" si="0"/>
        <v>28</v>
      </c>
      <c r="AC13" s="29">
        <f t="shared" si="0"/>
        <v>29</v>
      </c>
      <c r="AD13" s="29">
        <f t="shared" si="0"/>
        <v>30</v>
      </c>
      <c r="AE13" s="29">
        <f t="shared" si="0"/>
        <v>31</v>
      </c>
      <c r="AF13" s="29">
        <f t="shared" si="0"/>
        <v>32</v>
      </c>
      <c r="AG13" s="29">
        <f t="shared" si="0"/>
        <v>33</v>
      </c>
      <c r="AH13" s="29">
        <f t="shared" si="0"/>
        <v>34</v>
      </c>
      <c r="AI13" s="29">
        <f t="shared" si="0"/>
        <v>35</v>
      </c>
      <c r="AJ13" s="29">
        <f t="shared" si="0"/>
        <v>36</v>
      </c>
      <c r="AK13" s="29">
        <f t="shared" si="0"/>
        <v>37</v>
      </c>
      <c r="AL13" s="29">
        <f t="shared" si="0"/>
        <v>38</v>
      </c>
      <c r="AM13" s="29">
        <f t="shared" si="0"/>
        <v>39</v>
      </c>
      <c r="AN13" s="29">
        <f t="shared" si="0"/>
        <v>40</v>
      </c>
    </row>
    <row r="14" spans="1:40" s="2" customFormat="1" ht="14.25">
      <c r="A14" s="124" t="s">
        <v>48</v>
      </c>
      <c r="B14" s="42" t="s">
        <v>649</v>
      </c>
      <c r="C14" s="125"/>
      <c r="D14" s="256">
        <v>23.7</v>
      </c>
      <c r="E14" s="257">
        <v>250</v>
      </c>
      <c r="F14" s="257">
        <f>D14*E14</f>
        <v>5925</v>
      </c>
      <c r="G14" s="260"/>
      <c r="H14" s="261">
        <f>F14-G14</f>
        <v>5925</v>
      </c>
      <c r="I14" s="262">
        <v>1</v>
      </c>
      <c r="J14" s="47" t="s">
        <v>747</v>
      </c>
      <c r="K14" s="47" t="s">
        <v>763</v>
      </c>
      <c r="L14" s="47" t="s">
        <v>716</v>
      </c>
      <c r="M14" s="47">
        <v>2</v>
      </c>
      <c r="N14" s="51"/>
      <c r="O14" s="51">
        <v>1905</v>
      </c>
      <c r="P14" s="51"/>
      <c r="Q14" s="51"/>
      <c r="R14" s="51"/>
      <c r="S14" s="51"/>
      <c r="T14" s="51"/>
      <c r="U14" s="51" t="s">
        <v>713</v>
      </c>
      <c r="V14" s="51" t="s">
        <v>713</v>
      </c>
      <c r="W14" s="51" t="s">
        <v>713</v>
      </c>
      <c r="X14" s="51" t="s">
        <v>713</v>
      </c>
      <c r="Y14" s="51" t="s">
        <v>713</v>
      </c>
      <c r="Z14" s="51" t="s">
        <v>713</v>
      </c>
      <c r="AA14" s="51" t="s">
        <v>713</v>
      </c>
      <c r="AB14" s="51" t="s">
        <v>713</v>
      </c>
      <c r="AC14" s="51" t="s">
        <v>713</v>
      </c>
      <c r="AD14" s="51" t="s">
        <v>713</v>
      </c>
      <c r="AE14" s="51" t="s">
        <v>713</v>
      </c>
      <c r="AF14" s="51" t="s">
        <v>688</v>
      </c>
      <c r="AG14" s="51" t="s">
        <v>688</v>
      </c>
      <c r="AH14" s="51" t="s">
        <v>713</v>
      </c>
      <c r="AI14" s="51"/>
      <c r="AJ14" s="51"/>
      <c r="AK14" s="51"/>
      <c r="AL14" s="51" t="s">
        <v>713</v>
      </c>
      <c r="AM14" s="51" t="s">
        <v>713</v>
      </c>
      <c r="AN14" s="51" t="s">
        <v>713</v>
      </c>
    </row>
    <row r="15" spans="1:40" s="2" customFormat="1" ht="14.25">
      <c r="A15" s="124" t="s">
        <v>50</v>
      </c>
      <c r="B15" s="42" t="s">
        <v>650</v>
      </c>
      <c r="C15" s="125"/>
      <c r="D15" s="256">
        <v>60</v>
      </c>
      <c r="E15" s="257">
        <v>250</v>
      </c>
      <c r="F15" s="257">
        <f aca="true" t="shared" si="1" ref="F15:F72">D15*E15</f>
        <v>15000</v>
      </c>
      <c r="G15" s="260"/>
      <c r="H15" s="261">
        <f aca="true" t="shared" si="2" ref="H15:H72">F15-G15</f>
        <v>15000</v>
      </c>
      <c r="I15" s="262">
        <v>1</v>
      </c>
      <c r="J15" s="47" t="s">
        <v>747</v>
      </c>
      <c r="K15" s="47" t="s">
        <v>763</v>
      </c>
      <c r="L15" s="47" t="s">
        <v>716</v>
      </c>
      <c r="M15" s="47">
        <v>2</v>
      </c>
      <c r="N15" s="51"/>
      <c r="O15" s="51"/>
      <c r="P15" s="51"/>
      <c r="Q15" s="51"/>
      <c r="R15" s="51"/>
      <c r="S15" s="51"/>
      <c r="T15" s="51"/>
      <c r="U15" s="51" t="s">
        <v>713</v>
      </c>
      <c r="V15" s="51" t="s">
        <v>713</v>
      </c>
      <c r="W15" s="51" t="s">
        <v>713</v>
      </c>
      <c r="X15" s="51" t="s">
        <v>713</v>
      </c>
      <c r="Y15" s="51" t="s">
        <v>713</v>
      </c>
      <c r="Z15" s="51" t="s">
        <v>713</v>
      </c>
      <c r="AA15" s="51" t="s">
        <v>713</v>
      </c>
      <c r="AB15" s="51" t="s">
        <v>713</v>
      </c>
      <c r="AC15" s="51" t="s">
        <v>713</v>
      </c>
      <c r="AD15" s="51" t="s">
        <v>713</v>
      </c>
      <c r="AE15" s="51" t="s">
        <v>713</v>
      </c>
      <c r="AF15" s="51" t="s">
        <v>688</v>
      </c>
      <c r="AG15" s="51" t="s">
        <v>688</v>
      </c>
      <c r="AH15" s="51" t="s">
        <v>713</v>
      </c>
      <c r="AI15" s="51"/>
      <c r="AJ15" s="51"/>
      <c r="AK15" s="51"/>
      <c r="AL15" s="51" t="s">
        <v>713</v>
      </c>
      <c r="AM15" s="51" t="s">
        <v>713</v>
      </c>
      <c r="AN15" s="51" t="s">
        <v>713</v>
      </c>
    </row>
    <row r="16" spans="1:40" s="2" customFormat="1" ht="14.25">
      <c r="A16" s="124" t="s">
        <v>52</v>
      </c>
      <c r="B16" s="42" t="s">
        <v>650</v>
      </c>
      <c r="C16" s="125"/>
      <c r="D16" s="256">
        <v>48</v>
      </c>
      <c r="E16" s="257">
        <v>250</v>
      </c>
      <c r="F16" s="257"/>
      <c r="G16" s="260">
        <v>8445.36</v>
      </c>
      <c r="H16" s="261">
        <f t="shared" si="2"/>
        <v>-8445.36</v>
      </c>
      <c r="I16" s="262">
        <v>1</v>
      </c>
      <c r="J16" s="47" t="s">
        <v>747</v>
      </c>
      <c r="K16" s="47" t="s">
        <v>763</v>
      </c>
      <c r="L16" s="47" t="s">
        <v>716</v>
      </c>
      <c r="M16" s="47">
        <v>2</v>
      </c>
      <c r="N16" s="51"/>
      <c r="O16" s="51"/>
      <c r="P16" s="51"/>
      <c r="Q16" s="51"/>
      <c r="R16" s="51"/>
      <c r="S16" s="51"/>
      <c r="T16" s="51"/>
      <c r="U16" s="51" t="s">
        <v>713</v>
      </c>
      <c r="V16" s="51" t="s">
        <v>713</v>
      </c>
      <c r="W16" s="51" t="s">
        <v>713</v>
      </c>
      <c r="X16" s="51" t="s">
        <v>713</v>
      </c>
      <c r="Y16" s="51" t="s">
        <v>713</v>
      </c>
      <c r="Z16" s="51" t="s">
        <v>713</v>
      </c>
      <c r="AA16" s="51" t="s">
        <v>713</v>
      </c>
      <c r="AB16" s="51" t="s">
        <v>713</v>
      </c>
      <c r="AC16" s="51" t="s">
        <v>713</v>
      </c>
      <c r="AD16" s="51" t="s">
        <v>713</v>
      </c>
      <c r="AE16" s="51" t="s">
        <v>713</v>
      </c>
      <c r="AF16" s="51" t="s">
        <v>688</v>
      </c>
      <c r="AG16" s="51" t="s">
        <v>688</v>
      </c>
      <c r="AH16" s="51" t="s">
        <v>713</v>
      </c>
      <c r="AI16" s="51"/>
      <c r="AJ16" s="51"/>
      <c r="AK16" s="51"/>
      <c r="AL16" s="51" t="s">
        <v>713</v>
      </c>
      <c r="AM16" s="51" t="s">
        <v>713</v>
      </c>
      <c r="AN16" s="51" t="s">
        <v>713</v>
      </c>
    </row>
    <row r="17" spans="1:40" s="2" customFormat="1" ht="14.25">
      <c r="A17" s="124" t="s">
        <v>54</v>
      </c>
      <c r="B17" s="42" t="s">
        <v>650</v>
      </c>
      <c r="C17" s="125"/>
      <c r="D17" s="256">
        <v>25.5</v>
      </c>
      <c r="E17" s="257">
        <v>250</v>
      </c>
      <c r="F17" s="257"/>
      <c r="G17" s="260"/>
      <c r="H17" s="261"/>
      <c r="I17" s="262"/>
      <c r="J17" s="47"/>
      <c r="K17" s="47"/>
      <c r="L17" s="47"/>
      <c r="M17" s="47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s="2" customFormat="1" ht="14.25">
      <c r="A18" s="124" t="s">
        <v>56</v>
      </c>
      <c r="B18" s="42" t="s">
        <v>651</v>
      </c>
      <c r="C18" s="125"/>
      <c r="D18" s="282">
        <v>17.76</v>
      </c>
      <c r="E18" s="257">
        <v>250</v>
      </c>
      <c r="F18" s="257"/>
      <c r="G18" s="260">
        <v>4494.61</v>
      </c>
      <c r="H18" s="261">
        <f t="shared" si="2"/>
        <v>-4494.61</v>
      </c>
      <c r="I18" s="262">
        <v>1</v>
      </c>
      <c r="J18" s="47" t="s">
        <v>747</v>
      </c>
      <c r="K18" s="47" t="s">
        <v>763</v>
      </c>
      <c r="L18" s="47" t="s">
        <v>716</v>
      </c>
      <c r="M18" s="47">
        <v>2</v>
      </c>
      <c r="N18" s="51">
        <v>1900</v>
      </c>
      <c r="O18" s="51"/>
      <c r="P18" s="51"/>
      <c r="Q18" s="51"/>
      <c r="R18" s="51"/>
      <c r="S18" s="51"/>
      <c r="T18" s="51"/>
      <c r="U18" s="51" t="s">
        <v>713</v>
      </c>
      <c r="V18" s="51" t="s">
        <v>713</v>
      </c>
      <c r="W18" s="51" t="s">
        <v>713</v>
      </c>
      <c r="X18" s="51" t="s">
        <v>713</v>
      </c>
      <c r="Y18" s="51" t="s">
        <v>713</v>
      </c>
      <c r="Z18" s="51" t="s">
        <v>713</v>
      </c>
      <c r="AA18" s="51" t="s">
        <v>713</v>
      </c>
      <c r="AB18" s="51" t="s">
        <v>713</v>
      </c>
      <c r="AC18" s="51" t="s">
        <v>713</v>
      </c>
      <c r="AD18" s="51" t="s">
        <v>713</v>
      </c>
      <c r="AE18" s="51" t="s">
        <v>713</v>
      </c>
      <c r="AF18" s="51" t="s">
        <v>688</v>
      </c>
      <c r="AG18" s="51" t="s">
        <v>688</v>
      </c>
      <c r="AH18" s="51" t="s">
        <v>713</v>
      </c>
      <c r="AI18" s="51"/>
      <c r="AJ18" s="51"/>
      <c r="AK18" s="51"/>
      <c r="AL18" s="51" t="s">
        <v>713</v>
      </c>
      <c r="AM18" s="51" t="s">
        <v>713</v>
      </c>
      <c r="AN18" s="51" t="s">
        <v>713</v>
      </c>
    </row>
    <row r="19" spans="1:40" s="2" customFormat="1" ht="14.25">
      <c r="A19" s="124" t="s">
        <v>57</v>
      </c>
      <c r="B19" s="42" t="s">
        <v>63</v>
      </c>
      <c r="C19" s="125"/>
      <c r="D19" s="256">
        <v>77</v>
      </c>
      <c r="E19" s="257">
        <v>250</v>
      </c>
      <c r="F19" s="257">
        <f t="shared" si="1"/>
        <v>19250</v>
      </c>
      <c r="G19" s="260"/>
      <c r="H19" s="261">
        <f t="shared" si="2"/>
        <v>19250</v>
      </c>
      <c r="I19" s="262">
        <v>1</v>
      </c>
      <c r="J19" s="47" t="s">
        <v>747</v>
      </c>
      <c r="K19" s="47" t="s">
        <v>763</v>
      </c>
      <c r="L19" s="47" t="s">
        <v>716</v>
      </c>
      <c r="M19" s="47">
        <v>2</v>
      </c>
      <c r="N19" s="51">
        <v>1850</v>
      </c>
      <c r="O19" s="51"/>
      <c r="P19" s="51"/>
      <c r="Q19" s="51"/>
      <c r="R19" s="51"/>
      <c r="S19" s="51"/>
      <c r="T19" s="51"/>
      <c r="U19" s="51" t="s">
        <v>713</v>
      </c>
      <c r="V19" s="51" t="s">
        <v>713</v>
      </c>
      <c r="W19" s="51" t="s">
        <v>713</v>
      </c>
      <c r="X19" s="51" t="s">
        <v>713</v>
      </c>
      <c r="Y19" s="51" t="s">
        <v>713</v>
      </c>
      <c r="Z19" s="51" t="s">
        <v>713</v>
      </c>
      <c r="AA19" s="51" t="s">
        <v>713</v>
      </c>
      <c r="AB19" s="51" t="s">
        <v>713</v>
      </c>
      <c r="AC19" s="51" t="s">
        <v>713</v>
      </c>
      <c r="AD19" s="51" t="s">
        <v>713</v>
      </c>
      <c r="AE19" s="51" t="s">
        <v>713</v>
      </c>
      <c r="AF19" s="51" t="s">
        <v>688</v>
      </c>
      <c r="AG19" s="51" t="s">
        <v>688</v>
      </c>
      <c r="AH19" s="51" t="s">
        <v>713</v>
      </c>
      <c r="AI19" s="51"/>
      <c r="AJ19" s="51"/>
      <c r="AK19" s="51"/>
      <c r="AL19" s="51" t="s">
        <v>713</v>
      </c>
      <c r="AM19" s="51" t="s">
        <v>713</v>
      </c>
      <c r="AN19" s="51" t="s">
        <v>713</v>
      </c>
    </row>
    <row r="20" spans="1:40" s="2" customFormat="1" ht="14.25">
      <c r="A20" s="124" t="s">
        <v>59</v>
      </c>
      <c r="B20" s="42" t="s">
        <v>631</v>
      </c>
      <c r="C20" s="125"/>
      <c r="D20" s="256">
        <v>99</v>
      </c>
      <c r="E20" s="257">
        <v>250</v>
      </c>
      <c r="F20" s="257">
        <f t="shared" si="1"/>
        <v>24750</v>
      </c>
      <c r="G20" s="260"/>
      <c r="H20" s="261">
        <f t="shared" si="2"/>
        <v>24750</v>
      </c>
      <c r="I20" s="262">
        <v>1</v>
      </c>
      <c r="J20" s="47" t="s">
        <v>747</v>
      </c>
      <c r="K20" s="47" t="s">
        <v>763</v>
      </c>
      <c r="L20" s="47" t="s">
        <v>716</v>
      </c>
      <c r="M20" s="47">
        <v>2</v>
      </c>
      <c r="N20" s="51">
        <v>1900</v>
      </c>
      <c r="O20" s="51"/>
      <c r="P20" s="51"/>
      <c r="Q20" s="51"/>
      <c r="R20" s="51"/>
      <c r="S20" s="51"/>
      <c r="T20" s="51"/>
      <c r="U20" s="51" t="s">
        <v>713</v>
      </c>
      <c r="V20" s="51" t="s">
        <v>713</v>
      </c>
      <c r="W20" s="51" t="s">
        <v>713</v>
      </c>
      <c r="X20" s="51" t="s">
        <v>713</v>
      </c>
      <c r="Y20" s="51" t="s">
        <v>713</v>
      </c>
      <c r="Z20" s="51" t="s">
        <v>713</v>
      </c>
      <c r="AA20" s="51" t="s">
        <v>713</v>
      </c>
      <c r="AB20" s="51" t="s">
        <v>713</v>
      </c>
      <c r="AC20" s="51" t="s">
        <v>713</v>
      </c>
      <c r="AD20" s="51" t="s">
        <v>713</v>
      </c>
      <c r="AE20" s="51" t="s">
        <v>713</v>
      </c>
      <c r="AF20" s="51" t="s">
        <v>688</v>
      </c>
      <c r="AG20" s="51" t="s">
        <v>688</v>
      </c>
      <c r="AH20" s="51" t="s">
        <v>713</v>
      </c>
      <c r="AI20" s="51"/>
      <c r="AJ20" s="51"/>
      <c r="AK20" s="51"/>
      <c r="AL20" s="51" t="s">
        <v>713</v>
      </c>
      <c r="AM20" s="51" t="s">
        <v>713</v>
      </c>
      <c r="AN20" s="51" t="s">
        <v>713</v>
      </c>
    </row>
    <row r="21" spans="1:40" s="2" customFormat="1" ht="14.25">
      <c r="A21" s="124" t="s">
        <v>61</v>
      </c>
      <c r="B21" s="42" t="s">
        <v>652</v>
      </c>
      <c r="C21" s="125"/>
      <c r="D21" s="256">
        <v>62.4</v>
      </c>
      <c r="E21" s="257">
        <v>250</v>
      </c>
      <c r="F21" s="257">
        <f t="shared" si="1"/>
        <v>15600</v>
      </c>
      <c r="G21" s="260"/>
      <c r="H21" s="261">
        <f t="shared" si="2"/>
        <v>15600</v>
      </c>
      <c r="I21" s="262">
        <v>1</v>
      </c>
      <c r="J21" s="47" t="s">
        <v>747</v>
      </c>
      <c r="K21" s="47" t="s">
        <v>763</v>
      </c>
      <c r="L21" s="47" t="s">
        <v>716</v>
      </c>
      <c r="M21" s="47">
        <v>2</v>
      </c>
      <c r="N21" s="51">
        <v>1870</v>
      </c>
      <c r="O21" s="51"/>
      <c r="P21" s="51"/>
      <c r="Q21" s="51"/>
      <c r="R21" s="51"/>
      <c r="S21" s="51"/>
      <c r="T21" s="51"/>
      <c r="U21" s="51" t="s">
        <v>713</v>
      </c>
      <c r="V21" s="51" t="s">
        <v>713</v>
      </c>
      <c r="W21" s="51" t="s">
        <v>713</v>
      </c>
      <c r="X21" s="51" t="s">
        <v>713</v>
      </c>
      <c r="Y21" s="51" t="s">
        <v>713</v>
      </c>
      <c r="Z21" s="51" t="s">
        <v>713</v>
      </c>
      <c r="AA21" s="51" t="s">
        <v>713</v>
      </c>
      <c r="AB21" s="51" t="s">
        <v>713</v>
      </c>
      <c r="AC21" s="51" t="s">
        <v>713</v>
      </c>
      <c r="AD21" s="51" t="s">
        <v>713</v>
      </c>
      <c r="AE21" s="51" t="s">
        <v>713</v>
      </c>
      <c r="AF21" s="51" t="s">
        <v>688</v>
      </c>
      <c r="AG21" s="51" t="s">
        <v>688</v>
      </c>
      <c r="AH21" s="51" t="s">
        <v>713</v>
      </c>
      <c r="AI21" s="51"/>
      <c r="AJ21" s="51"/>
      <c r="AK21" s="51"/>
      <c r="AL21" s="51" t="s">
        <v>713</v>
      </c>
      <c r="AM21" s="51" t="s">
        <v>713</v>
      </c>
      <c r="AN21" s="51" t="s">
        <v>713</v>
      </c>
    </row>
    <row r="22" spans="1:40" s="2" customFormat="1" ht="14.25">
      <c r="A22" s="124" t="s">
        <v>62</v>
      </c>
      <c r="B22" s="42" t="s">
        <v>887</v>
      </c>
      <c r="C22" s="125"/>
      <c r="D22" s="256"/>
      <c r="E22" s="257"/>
      <c r="F22" s="257"/>
      <c r="G22" s="260">
        <v>18857.46</v>
      </c>
      <c r="H22" s="261">
        <f t="shared" si="2"/>
        <v>-18857.46</v>
      </c>
      <c r="I22" s="262">
        <v>1</v>
      </c>
      <c r="J22" s="47" t="s">
        <v>747</v>
      </c>
      <c r="K22" s="47" t="s">
        <v>763</v>
      </c>
      <c r="L22" s="47" t="s">
        <v>716</v>
      </c>
      <c r="M22" s="47">
        <v>2</v>
      </c>
      <c r="N22" s="51">
        <v>1880</v>
      </c>
      <c r="O22" s="51"/>
      <c r="P22" s="51"/>
      <c r="Q22" s="51"/>
      <c r="R22" s="51"/>
      <c r="S22" s="51"/>
      <c r="T22" s="51"/>
      <c r="U22" s="51" t="s">
        <v>713</v>
      </c>
      <c r="V22" s="51" t="s">
        <v>713</v>
      </c>
      <c r="W22" s="51" t="s">
        <v>713</v>
      </c>
      <c r="X22" s="51" t="s">
        <v>713</v>
      </c>
      <c r="Y22" s="51" t="s">
        <v>713</v>
      </c>
      <c r="Z22" s="51" t="s">
        <v>713</v>
      </c>
      <c r="AA22" s="51" t="s">
        <v>713</v>
      </c>
      <c r="AB22" s="51" t="s">
        <v>713</v>
      </c>
      <c r="AC22" s="51" t="s">
        <v>713</v>
      </c>
      <c r="AD22" s="51" t="s">
        <v>713</v>
      </c>
      <c r="AE22" s="51" t="s">
        <v>713</v>
      </c>
      <c r="AF22" s="51" t="s">
        <v>688</v>
      </c>
      <c r="AG22" s="51" t="s">
        <v>688</v>
      </c>
      <c r="AH22" s="51" t="s">
        <v>713</v>
      </c>
      <c r="AI22" s="51"/>
      <c r="AJ22" s="51"/>
      <c r="AK22" s="51"/>
      <c r="AL22" s="51" t="s">
        <v>713</v>
      </c>
      <c r="AM22" s="51" t="s">
        <v>713</v>
      </c>
      <c r="AN22" s="51" t="s">
        <v>713</v>
      </c>
    </row>
    <row r="23" spans="1:40" s="2" customFormat="1" ht="14.25">
      <c r="A23" s="124" t="s">
        <v>64</v>
      </c>
      <c r="B23" s="42" t="s">
        <v>653</v>
      </c>
      <c r="C23" s="125"/>
      <c r="D23" s="256">
        <v>46</v>
      </c>
      <c r="E23" s="257">
        <v>250</v>
      </c>
      <c r="F23" s="257">
        <f t="shared" si="1"/>
        <v>11500</v>
      </c>
      <c r="G23" s="260"/>
      <c r="H23" s="261">
        <f t="shared" si="2"/>
        <v>11500</v>
      </c>
      <c r="I23" s="262">
        <v>1</v>
      </c>
      <c r="J23" s="47" t="s">
        <v>747</v>
      </c>
      <c r="K23" s="47" t="s">
        <v>763</v>
      </c>
      <c r="L23" s="47" t="s">
        <v>716</v>
      </c>
      <c r="M23" s="47">
        <v>2</v>
      </c>
      <c r="N23" s="51">
        <v>1900</v>
      </c>
      <c r="O23" s="51"/>
      <c r="P23" s="51"/>
      <c r="Q23" s="51"/>
      <c r="R23" s="51"/>
      <c r="S23" s="51"/>
      <c r="T23" s="51"/>
      <c r="U23" s="51" t="s">
        <v>713</v>
      </c>
      <c r="V23" s="51" t="s">
        <v>713</v>
      </c>
      <c r="W23" s="51" t="s">
        <v>713</v>
      </c>
      <c r="X23" s="51" t="s">
        <v>713</v>
      </c>
      <c r="Y23" s="51" t="s">
        <v>713</v>
      </c>
      <c r="Z23" s="51" t="s">
        <v>713</v>
      </c>
      <c r="AA23" s="51" t="s">
        <v>713</v>
      </c>
      <c r="AB23" s="51" t="s">
        <v>713</v>
      </c>
      <c r="AC23" s="51" t="s">
        <v>713</v>
      </c>
      <c r="AD23" s="51" t="s">
        <v>713</v>
      </c>
      <c r="AE23" s="51" t="s">
        <v>713</v>
      </c>
      <c r="AF23" s="51" t="s">
        <v>688</v>
      </c>
      <c r="AG23" s="51" t="s">
        <v>688</v>
      </c>
      <c r="AH23" s="51" t="s">
        <v>713</v>
      </c>
      <c r="AI23" s="51"/>
      <c r="AJ23" s="51"/>
      <c r="AK23" s="51"/>
      <c r="AL23" s="51" t="s">
        <v>713</v>
      </c>
      <c r="AM23" s="51" t="s">
        <v>713</v>
      </c>
      <c r="AN23" s="51" t="s">
        <v>713</v>
      </c>
    </row>
    <row r="24" spans="1:40" s="2" customFormat="1" ht="14.25">
      <c r="A24" s="124" t="s">
        <v>66</v>
      </c>
      <c r="B24" s="42" t="s">
        <v>654</v>
      </c>
      <c r="C24" s="125"/>
      <c r="D24" s="256">
        <v>21</v>
      </c>
      <c r="E24" s="257">
        <v>250</v>
      </c>
      <c r="F24" s="257">
        <f t="shared" si="1"/>
        <v>5250</v>
      </c>
      <c r="G24" s="260"/>
      <c r="H24" s="261">
        <f t="shared" si="2"/>
        <v>5250</v>
      </c>
      <c r="I24" s="262">
        <v>1</v>
      </c>
      <c r="J24" s="47" t="s">
        <v>747</v>
      </c>
      <c r="K24" s="47" t="s">
        <v>763</v>
      </c>
      <c r="L24" s="47" t="s">
        <v>716</v>
      </c>
      <c r="M24" s="47">
        <v>2</v>
      </c>
      <c r="N24" s="51">
        <v>1896</v>
      </c>
      <c r="O24" s="51"/>
      <c r="P24" s="51"/>
      <c r="Q24" s="51"/>
      <c r="R24" s="51"/>
      <c r="S24" s="51"/>
      <c r="T24" s="51"/>
      <c r="U24" s="51" t="s">
        <v>713</v>
      </c>
      <c r="V24" s="51" t="s">
        <v>713</v>
      </c>
      <c r="W24" s="51" t="s">
        <v>713</v>
      </c>
      <c r="X24" s="51" t="s">
        <v>713</v>
      </c>
      <c r="Y24" s="51" t="s">
        <v>713</v>
      </c>
      <c r="Z24" s="51" t="s">
        <v>713</v>
      </c>
      <c r="AA24" s="51" t="s">
        <v>713</v>
      </c>
      <c r="AB24" s="51" t="s">
        <v>713</v>
      </c>
      <c r="AC24" s="51" t="s">
        <v>713</v>
      </c>
      <c r="AD24" s="51" t="s">
        <v>713</v>
      </c>
      <c r="AE24" s="51" t="s">
        <v>713</v>
      </c>
      <c r="AF24" s="51" t="s">
        <v>688</v>
      </c>
      <c r="AG24" s="51" t="s">
        <v>688</v>
      </c>
      <c r="AH24" s="51" t="s">
        <v>713</v>
      </c>
      <c r="AI24" s="51"/>
      <c r="AJ24" s="51"/>
      <c r="AK24" s="51"/>
      <c r="AL24" s="51" t="s">
        <v>713</v>
      </c>
      <c r="AM24" s="51" t="s">
        <v>713</v>
      </c>
      <c r="AN24" s="51" t="s">
        <v>713</v>
      </c>
    </row>
    <row r="25" spans="1:40" s="2" customFormat="1" ht="14.25">
      <c r="A25" s="124" t="s">
        <v>68</v>
      </c>
      <c r="B25" s="42" t="s">
        <v>111</v>
      </c>
      <c r="C25" s="125"/>
      <c r="D25" s="256">
        <v>40.43</v>
      </c>
      <c r="E25" s="257">
        <v>250</v>
      </c>
      <c r="F25" s="257">
        <f t="shared" si="1"/>
        <v>10107.5</v>
      </c>
      <c r="G25" s="260"/>
      <c r="H25" s="261">
        <f t="shared" si="2"/>
        <v>10107.5</v>
      </c>
      <c r="I25" s="262">
        <v>1</v>
      </c>
      <c r="J25" s="47" t="s">
        <v>747</v>
      </c>
      <c r="K25" s="47" t="s">
        <v>763</v>
      </c>
      <c r="L25" s="47" t="s">
        <v>716</v>
      </c>
      <c r="M25" s="47">
        <v>2</v>
      </c>
      <c r="N25" s="51">
        <v>1900</v>
      </c>
      <c r="O25" s="51"/>
      <c r="P25" s="51"/>
      <c r="Q25" s="51"/>
      <c r="R25" s="51"/>
      <c r="S25" s="51"/>
      <c r="T25" s="51"/>
      <c r="U25" s="51" t="s">
        <v>713</v>
      </c>
      <c r="V25" s="51" t="s">
        <v>713</v>
      </c>
      <c r="W25" s="51" t="s">
        <v>713</v>
      </c>
      <c r="X25" s="51" t="s">
        <v>713</v>
      </c>
      <c r="Y25" s="51" t="s">
        <v>713</v>
      </c>
      <c r="Z25" s="51" t="s">
        <v>713</v>
      </c>
      <c r="AA25" s="51" t="s">
        <v>713</v>
      </c>
      <c r="AB25" s="51" t="s">
        <v>713</v>
      </c>
      <c r="AC25" s="51" t="s">
        <v>713</v>
      </c>
      <c r="AD25" s="51" t="s">
        <v>713</v>
      </c>
      <c r="AE25" s="51" t="s">
        <v>713</v>
      </c>
      <c r="AF25" s="51" t="s">
        <v>688</v>
      </c>
      <c r="AG25" s="51" t="s">
        <v>688</v>
      </c>
      <c r="AH25" s="51" t="s">
        <v>713</v>
      </c>
      <c r="AI25" s="51"/>
      <c r="AJ25" s="51"/>
      <c r="AK25" s="51"/>
      <c r="AL25" s="51" t="s">
        <v>713</v>
      </c>
      <c r="AM25" s="51" t="s">
        <v>713</v>
      </c>
      <c r="AN25" s="51" t="s">
        <v>713</v>
      </c>
    </row>
    <row r="26" spans="1:40" s="2" customFormat="1" ht="14.25">
      <c r="A26" s="124" t="s">
        <v>70</v>
      </c>
      <c r="B26" s="42" t="s">
        <v>118</v>
      </c>
      <c r="C26" s="125"/>
      <c r="D26" s="256">
        <v>40.52</v>
      </c>
      <c r="E26" s="257">
        <v>250</v>
      </c>
      <c r="F26" s="257"/>
      <c r="G26" s="260"/>
      <c r="H26" s="261"/>
      <c r="I26" s="262"/>
      <c r="J26" s="47"/>
      <c r="K26" s="47"/>
      <c r="L26" s="47"/>
      <c r="M26" s="47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</row>
    <row r="27" spans="1:40" s="2" customFormat="1" ht="14.25">
      <c r="A27" s="124" t="s">
        <v>71</v>
      </c>
      <c r="B27" s="42" t="s">
        <v>124</v>
      </c>
      <c r="C27" s="125"/>
      <c r="D27" s="256">
        <v>61.51</v>
      </c>
      <c r="E27" s="257">
        <v>250</v>
      </c>
      <c r="F27" s="257"/>
      <c r="G27" s="260"/>
      <c r="H27" s="261"/>
      <c r="I27" s="262"/>
      <c r="J27" s="47"/>
      <c r="K27" s="47"/>
      <c r="L27" s="47"/>
      <c r="M27" s="47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</row>
    <row r="28" spans="1:40" s="2" customFormat="1" ht="14.25">
      <c r="A28" s="124" t="s">
        <v>73</v>
      </c>
      <c r="B28" s="42" t="s">
        <v>126</v>
      </c>
      <c r="C28" s="125"/>
      <c r="D28" s="256">
        <v>36.86</v>
      </c>
      <c r="E28" s="257">
        <v>250</v>
      </c>
      <c r="F28" s="257"/>
      <c r="G28" s="260"/>
      <c r="H28" s="261"/>
      <c r="I28" s="262"/>
      <c r="J28" s="47"/>
      <c r="K28" s="47"/>
      <c r="L28" s="47"/>
      <c r="M28" s="47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</row>
    <row r="29" spans="1:40" s="2" customFormat="1" ht="14.25">
      <c r="A29" s="124" t="s">
        <v>75</v>
      </c>
      <c r="B29" s="42" t="s">
        <v>128</v>
      </c>
      <c r="C29" s="125"/>
      <c r="D29" s="256">
        <v>18.75</v>
      </c>
      <c r="E29" s="257">
        <v>250</v>
      </c>
      <c r="F29" s="257"/>
      <c r="G29" s="260"/>
      <c r="H29" s="261"/>
      <c r="I29" s="262"/>
      <c r="J29" s="47"/>
      <c r="K29" s="47"/>
      <c r="L29" s="47"/>
      <c r="M29" s="47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</row>
    <row r="30" spans="1:40" s="2" customFormat="1" ht="14.25">
      <c r="A30" s="124" t="s">
        <v>76</v>
      </c>
      <c r="B30" s="42" t="s">
        <v>655</v>
      </c>
      <c r="C30" s="125"/>
      <c r="D30" s="256">
        <v>140.58</v>
      </c>
      <c r="E30" s="257">
        <v>250</v>
      </c>
      <c r="F30" s="257">
        <f t="shared" si="1"/>
        <v>35145</v>
      </c>
      <c r="G30" s="260"/>
      <c r="H30" s="261">
        <f t="shared" si="2"/>
        <v>35145</v>
      </c>
      <c r="I30" s="262">
        <v>1</v>
      </c>
      <c r="J30" s="47" t="s">
        <v>747</v>
      </c>
      <c r="K30" s="47" t="s">
        <v>763</v>
      </c>
      <c r="L30" s="47" t="s">
        <v>716</v>
      </c>
      <c r="M30" s="47">
        <v>2</v>
      </c>
      <c r="N30" s="51">
        <v>1880</v>
      </c>
      <c r="O30" s="51"/>
      <c r="P30" s="51"/>
      <c r="Q30" s="51"/>
      <c r="R30" s="51"/>
      <c r="S30" s="51"/>
      <c r="T30" s="51"/>
      <c r="U30" s="51" t="s">
        <v>713</v>
      </c>
      <c r="V30" s="51" t="s">
        <v>713</v>
      </c>
      <c r="W30" s="51" t="s">
        <v>713</v>
      </c>
      <c r="X30" s="51" t="s">
        <v>713</v>
      </c>
      <c r="Y30" s="51" t="s">
        <v>713</v>
      </c>
      <c r="Z30" s="51" t="s">
        <v>713</v>
      </c>
      <c r="AA30" s="51" t="s">
        <v>713</v>
      </c>
      <c r="AB30" s="51" t="s">
        <v>713</v>
      </c>
      <c r="AC30" s="51" t="s">
        <v>713</v>
      </c>
      <c r="AD30" s="51" t="s">
        <v>713</v>
      </c>
      <c r="AE30" s="51" t="s">
        <v>713</v>
      </c>
      <c r="AF30" s="51" t="s">
        <v>688</v>
      </c>
      <c r="AG30" s="51" t="s">
        <v>688</v>
      </c>
      <c r="AH30" s="51" t="s">
        <v>713</v>
      </c>
      <c r="AI30" s="51"/>
      <c r="AJ30" s="51"/>
      <c r="AK30" s="51"/>
      <c r="AL30" s="51" t="s">
        <v>713</v>
      </c>
      <c r="AM30" s="51" t="s">
        <v>713</v>
      </c>
      <c r="AN30" s="51" t="s">
        <v>713</v>
      </c>
    </row>
    <row r="31" spans="1:40" s="2" customFormat="1" ht="14.25">
      <c r="A31" s="124" t="s">
        <v>78</v>
      </c>
      <c r="B31" s="42" t="s">
        <v>116</v>
      </c>
      <c r="C31" s="125"/>
      <c r="D31" s="256">
        <v>57.66</v>
      </c>
      <c r="E31" s="257">
        <v>250</v>
      </c>
      <c r="F31" s="257">
        <f t="shared" si="1"/>
        <v>14415</v>
      </c>
      <c r="G31" s="260"/>
      <c r="H31" s="261">
        <f t="shared" si="2"/>
        <v>14415</v>
      </c>
      <c r="I31" s="262">
        <v>1</v>
      </c>
      <c r="J31" s="47" t="s">
        <v>747</v>
      </c>
      <c r="K31" s="47" t="s">
        <v>763</v>
      </c>
      <c r="L31" s="47" t="s">
        <v>716</v>
      </c>
      <c r="M31" s="47">
        <v>2</v>
      </c>
      <c r="N31" s="51">
        <v>1880</v>
      </c>
      <c r="O31" s="51"/>
      <c r="P31" s="51"/>
      <c r="Q31" s="51"/>
      <c r="R31" s="51"/>
      <c r="S31" s="51"/>
      <c r="T31" s="51"/>
      <c r="U31" s="51" t="s">
        <v>713</v>
      </c>
      <c r="V31" s="51" t="s">
        <v>713</v>
      </c>
      <c r="W31" s="51" t="s">
        <v>713</v>
      </c>
      <c r="X31" s="51" t="s">
        <v>713</v>
      </c>
      <c r="Y31" s="51" t="s">
        <v>713</v>
      </c>
      <c r="Z31" s="51" t="s">
        <v>713</v>
      </c>
      <c r="AA31" s="51" t="s">
        <v>713</v>
      </c>
      <c r="AB31" s="51" t="s">
        <v>713</v>
      </c>
      <c r="AC31" s="51" t="s">
        <v>713</v>
      </c>
      <c r="AD31" s="51" t="s">
        <v>713</v>
      </c>
      <c r="AE31" s="51" t="s">
        <v>713</v>
      </c>
      <c r="AF31" s="51" t="s">
        <v>688</v>
      </c>
      <c r="AG31" s="51" t="s">
        <v>688</v>
      </c>
      <c r="AH31" s="51" t="s">
        <v>713</v>
      </c>
      <c r="AI31" s="51"/>
      <c r="AJ31" s="51"/>
      <c r="AK31" s="51"/>
      <c r="AL31" s="51" t="s">
        <v>713</v>
      </c>
      <c r="AM31" s="51" t="s">
        <v>713</v>
      </c>
      <c r="AN31" s="51" t="s">
        <v>713</v>
      </c>
    </row>
    <row r="32" spans="1:40" s="2" customFormat="1" ht="14.25">
      <c r="A32" s="124" t="s">
        <v>80</v>
      </c>
      <c r="B32" s="42" t="s">
        <v>122</v>
      </c>
      <c r="C32" s="125"/>
      <c r="D32" s="256">
        <v>38.59</v>
      </c>
      <c r="E32" s="257">
        <v>250</v>
      </c>
      <c r="F32" s="257">
        <f t="shared" si="1"/>
        <v>9647.5</v>
      </c>
      <c r="G32" s="260"/>
      <c r="H32" s="261">
        <f t="shared" si="2"/>
        <v>9647.5</v>
      </c>
      <c r="I32" s="262">
        <v>1</v>
      </c>
      <c r="J32" s="47" t="s">
        <v>747</v>
      </c>
      <c r="K32" s="47" t="s">
        <v>763</v>
      </c>
      <c r="L32" s="47" t="s">
        <v>716</v>
      </c>
      <c r="M32" s="47">
        <v>2</v>
      </c>
      <c r="N32" s="51">
        <v>1880</v>
      </c>
      <c r="O32" s="51"/>
      <c r="P32" s="51"/>
      <c r="Q32" s="51"/>
      <c r="R32" s="51"/>
      <c r="S32" s="51"/>
      <c r="T32" s="51"/>
      <c r="U32" s="51" t="s">
        <v>713</v>
      </c>
      <c r="V32" s="51" t="s">
        <v>713</v>
      </c>
      <c r="W32" s="51" t="s">
        <v>713</v>
      </c>
      <c r="X32" s="51" t="s">
        <v>713</v>
      </c>
      <c r="Y32" s="51" t="s">
        <v>713</v>
      </c>
      <c r="Z32" s="51" t="s">
        <v>713</v>
      </c>
      <c r="AA32" s="51" t="s">
        <v>713</v>
      </c>
      <c r="AB32" s="51" t="s">
        <v>713</v>
      </c>
      <c r="AC32" s="51" t="s">
        <v>713</v>
      </c>
      <c r="AD32" s="51" t="s">
        <v>713</v>
      </c>
      <c r="AE32" s="51" t="s">
        <v>713</v>
      </c>
      <c r="AF32" s="51" t="s">
        <v>688</v>
      </c>
      <c r="AG32" s="51" t="s">
        <v>688</v>
      </c>
      <c r="AH32" s="51" t="s">
        <v>713</v>
      </c>
      <c r="AI32" s="51"/>
      <c r="AJ32" s="51"/>
      <c r="AK32" s="51"/>
      <c r="AL32" s="51" t="s">
        <v>713</v>
      </c>
      <c r="AM32" s="51" t="s">
        <v>713</v>
      </c>
      <c r="AN32" s="51" t="s">
        <v>713</v>
      </c>
    </row>
    <row r="33" spans="1:40" s="2" customFormat="1" ht="14.25">
      <c r="A33" s="124" t="s">
        <v>82</v>
      </c>
      <c r="B33" s="42" t="s">
        <v>656</v>
      </c>
      <c r="C33" s="125"/>
      <c r="D33" s="256">
        <v>79</v>
      </c>
      <c r="E33" s="257">
        <v>250</v>
      </c>
      <c r="F33" s="257"/>
      <c r="G33" s="263">
        <v>5740.75</v>
      </c>
      <c r="H33" s="261">
        <f t="shared" si="2"/>
        <v>-5740.75</v>
      </c>
      <c r="I33" s="262">
        <v>1</v>
      </c>
      <c r="J33" s="47" t="s">
        <v>747</v>
      </c>
      <c r="K33" s="47" t="s">
        <v>763</v>
      </c>
      <c r="L33" s="47" t="s">
        <v>716</v>
      </c>
      <c r="M33" s="47">
        <v>2</v>
      </c>
      <c r="N33" s="51">
        <v>1890</v>
      </c>
      <c r="O33" s="51"/>
      <c r="P33" s="51"/>
      <c r="Q33" s="51"/>
      <c r="R33" s="51"/>
      <c r="S33" s="51"/>
      <c r="T33" s="51"/>
      <c r="U33" s="51" t="s">
        <v>713</v>
      </c>
      <c r="V33" s="51" t="s">
        <v>713</v>
      </c>
      <c r="W33" s="51" t="s">
        <v>713</v>
      </c>
      <c r="X33" s="51" t="s">
        <v>713</v>
      </c>
      <c r="Y33" s="51" t="s">
        <v>713</v>
      </c>
      <c r="Z33" s="51" t="s">
        <v>713</v>
      </c>
      <c r="AA33" s="51" t="s">
        <v>713</v>
      </c>
      <c r="AB33" s="51" t="s">
        <v>713</v>
      </c>
      <c r="AC33" s="51" t="s">
        <v>713</v>
      </c>
      <c r="AD33" s="51" t="s">
        <v>713</v>
      </c>
      <c r="AE33" s="51" t="s">
        <v>713</v>
      </c>
      <c r="AF33" s="51" t="s">
        <v>688</v>
      </c>
      <c r="AG33" s="51" t="s">
        <v>688</v>
      </c>
      <c r="AH33" s="51" t="s">
        <v>713</v>
      </c>
      <c r="AI33" s="51"/>
      <c r="AJ33" s="51"/>
      <c r="AK33" s="51"/>
      <c r="AL33" s="51" t="s">
        <v>713</v>
      </c>
      <c r="AM33" s="51" t="s">
        <v>713</v>
      </c>
      <c r="AN33" s="51" t="s">
        <v>713</v>
      </c>
    </row>
    <row r="34" spans="1:40" s="2" customFormat="1" ht="14.25">
      <c r="A34" s="124" t="s">
        <v>84</v>
      </c>
      <c r="B34" s="42" t="s">
        <v>657</v>
      </c>
      <c r="C34" s="125"/>
      <c r="D34" s="256">
        <v>97</v>
      </c>
      <c r="E34" s="257">
        <v>250</v>
      </c>
      <c r="F34" s="257">
        <f t="shared" si="1"/>
        <v>24250</v>
      </c>
      <c r="G34" s="260"/>
      <c r="H34" s="261">
        <f t="shared" si="2"/>
        <v>24250</v>
      </c>
      <c r="I34" s="262">
        <v>1</v>
      </c>
      <c r="J34" s="47" t="s">
        <v>747</v>
      </c>
      <c r="K34" s="47" t="s">
        <v>763</v>
      </c>
      <c r="L34" s="47" t="s">
        <v>716</v>
      </c>
      <c r="M34" s="47">
        <v>2</v>
      </c>
      <c r="N34" s="51">
        <v>1900</v>
      </c>
      <c r="O34" s="51"/>
      <c r="P34" s="51"/>
      <c r="Q34" s="51"/>
      <c r="R34" s="51"/>
      <c r="S34" s="51"/>
      <c r="T34" s="51"/>
      <c r="U34" s="51" t="s">
        <v>713</v>
      </c>
      <c r="V34" s="51" t="s">
        <v>713</v>
      </c>
      <c r="W34" s="51" t="s">
        <v>713</v>
      </c>
      <c r="X34" s="51" t="s">
        <v>713</v>
      </c>
      <c r="Y34" s="51" t="s">
        <v>713</v>
      </c>
      <c r="Z34" s="51" t="s">
        <v>713</v>
      </c>
      <c r="AA34" s="51" t="s">
        <v>713</v>
      </c>
      <c r="AB34" s="51" t="s">
        <v>713</v>
      </c>
      <c r="AC34" s="51" t="s">
        <v>713</v>
      </c>
      <c r="AD34" s="51" t="s">
        <v>713</v>
      </c>
      <c r="AE34" s="51" t="s">
        <v>713</v>
      </c>
      <c r="AF34" s="51" t="s">
        <v>688</v>
      </c>
      <c r="AG34" s="51" t="s">
        <v>688</v>
      </c>
      <c r="AH34" s="51" t="s">
        <v>713</v>
      </c>
      <c r="AI34" s="51"/>
      <c r="AJ34" s="51"/>
      <c r="AK34" s="51"/>
      <c r="AL34" s="51" t="s">
        <v>713</v>
      </c>
      <c r="AM34" s="51" t="s">
        <v>713</v>
      </c>
      <c r="AN34" s="51" t="s">
        <v>713</v>
      </c>
    </row>
    <row r="35" spans="1:40" s="2" customFormat="1" ht="14.25">
      <c r="A35" s="124" t="s">
        <v>86</v>
      </c>
      <c r="B35" s="42" t="s">
        <v>658</v>
      </c>
      <c r="C35" s="125"/>
      <c r="D35" s="256">
        <v>97.19</v>
      </c>
      <c r="E35" s="257">
        <v>250</v>
      </c>
      <c r="F35" s="257">
        <f t="shared" si="1"/>
        <v>24297.5</v>
      </c>
      <c r="G35" s="260"/>
      <c r="H35" s="261">
        <f t="shared" si="2"/>
        <v>24297.5</v>
      </c>
      <c r="I35" s="262">
        <v>1</v>
      </c>
      <c r="J35" s="47" t="s">
        <v>747</v>
      </c>
      <c r="K35" s="47" t="s">
        <v>763</v>
      </c>
      <c r="L35" s="47" t="s">
        <v>716</v>
      </c>
      <c r="M35" s="47">
        <v>2</v>
      </c>
      <c r="N35" s="51">
        <v>1910</v>
      </c>
      <c r="O35" s="51"/>
      <c r="P35" s="51"/>
      <c r="Q35" s="51"/>
      <c r="R35" s="51"/>
      <c r="S35" s="51"/>
      <c r="T35" s="51"/>
      <c r="U35" s="51" t="s">
        <v>713</v>
      </c>
      <c r="V35" s="51" t="s">
        <v>713</v>
      </c>
      <c r="W35" s="51" t="s">
        <v>713</v>
      </c>
      <c r="X35" s="51" t="s">
        <v>713</v>
      </c>
      <c r="Y35" s="51" t="s">
        <v>713</v>
      </c>
      <c r="Z35" s="51" t="s">
        <v>713</v>
      </c>
      <c r="AA35" s="51" t="s">
        <v>713</v>
      </c>
      <c r="AB35" s="51" t="s">
        <v>713</v>
      </c>
      <c r="AC35" s="51" t="s">
        <v>713</v>
      </c>
      <c r="AD35" s="51" t="s">
        <v>713</v>
      </c>
      <c r="AE35" s="51" t="s">
        <v>713</v>
      </c>
      <c r="AF35" s="51" t="s">
        <v>688</v>
      </c>
      <c r="AG35" s="51" t="s">
        <v>688</v>
      </c>
      <c r="AH35" s="51" t="s">
        <v>713</v>
      </c>
      <c r="AI35" s="51"/>
      <c r="AJ35" s="51"/>
      <c r="AK35" s="51"/>
      <c r="AL35" s="51" t="s">
        <v>713</v>
      </c>
      <c r="AM35" s="51" t="s">
        <v>713</v>
      </c>
      <c r="AN35" s="51" t="s">
        <v>713</v>
      </c>
    </row>
    <row r="36" spans="1:40" s="2" customFormat="1" ht="14.25">
      <c r="A36" s="124" t="s">
        <v>87</v>
      </c>
      <c r="B36" s="42" t="s">
        <v>658</v>
      </c>
      <c r="C36" s="125"/>
      <c r="D36" s="256">
        <v>31.3</v>
      </c>
      <c r="E36" s="257">
        <v>250</v>
      </c>
      <c r="F36" s="257"/>
      <c r="G36" s="260">
        <v>7746.94</v>
      </c>
      <c r="H36" s="261">
        <f t="shared" si="2"/>
        <v>-7746.94</v>
      </c>
      <c r="I36" s="262">
        <v>1</v>
      </c>
      <c r="J36" s="47" t="s">
        <v>747</v>
      </c>
      <c r="K36" s="47" t="s">
        <v>763</v>
      </c>
      <c r="L36" s="47" t="s">
        <v>716</v>
      </c>
      <c r="M36" s="47">
        <v>2</v>
      </c>
      <c r="N36" s="51">
        <v>1910</v>
      </c>
      <c r="O36" s="51"/>
      <c r="P36" s="51"/>
      <c r="Q36" s="51"/>
      <c r="R36" s="51"/>
      <c r="S36" s="51"/>
      <c r="T36" s="51"/>
      <c r="U36" s="51" t="s">
        <v>713</v>
      </c>
      <c r="V36" s="51" t="s">
        <v>713</v>
      </c>
      <c r="W36" s="51" t="s">
        <v>713</v>
      </c>
      <c r="X36" s="51" t="s">
        <v>713</v>
      </c>
      <c r="Y36" s="51" t="s">
        <v>713</v>
      </c>
      <c r="Z36" s="51" t="s">
        <v>713</v>
      </c>
      <c r="AA36" s="51" t="s">
        <v>713</v>
      </c>
      <c r="AB36" s="51" t="s">
        <v>713</v>
      </c>
      <c r="AC36" s="51" t="s">
        <v>713</v>
      </c>
      <c r="AD36" s="51" t="s">
        <v>713</v>
      </c>
      <c r="AE36" s="51" t="s">
        <v>713</v>
      </c>
      <c r="AF36" s="51" t="s">
        <v>688</v>
      </c>
      <c r="AG36" s="51" t="s">
        <v>688</v>
      </c>
      <c r="AH36" s="51" t="s">
        <v>713</v>
      </c>
      <c r="AI36" s="51"/>
      <c r="AJ36" s="51"/>
      <c r="AK36" s="51"/>
      <c r="AL36" s="51" t="s">
        <v>713</v>
      </c>
      <c r="AM36" s="51" t="s">
        <v>713</v>
      </c>
      <c r="AN36" s="51" t="s">
        <v>713</v>
      </c>
    </row>
    <row r="37" spans="1:40" s="2" customFormat="1" ht="14.25">
      <c r="A37" s="124" t="s">
        <v>88</v>
      </c>
      <c r="B37" s="42" t="s">
        <v>594</v>
      </c>
      <c r="C37" s="125"/>
      <c r="D37" s="256">
        <v>58.53</v>
      </c>
      <c r="E37" s="257">
        <v>250</v>
      </c>
      <c r="F37" s="257">
        <f t="shared" si="1"/>
        <v>14632.5</v>
      </c>
      <c r="G37" s="260"/>
      <c r="H37" s="261">
        <f t="shared" si="2"/>
        <v>14632.5</v>
      </c>
      <c r="I37" s="262">
        <v>1</v>
      </c>
      <c r="J37" s="47" t="s">
        <v>747</v>
      </c>
      <c r="K37" s="47" t="s">
        <v>763</v>
      </c>
      <c r="L37" s="47" t="s">
        <v>716</v>
      </c>
      <c r="M37" s="47">
        <v>2</v>
      </c>
      <c r="N37" s="51">
        <v>1910</v>
      </c>
      <c r="O37" s="51"/>
      <c r="P37" s="51"/>
      <c r="Q37" s="51"/>
      <c r="R37" s="51"/>
      <c r="S37" s="51"/>
      <c r="T37" s="51"/>
      <c r="U37" s="51" t="s">
        <v>713</v>
      </c>
      <c r="V37" s="51" t="s">
        <v>713</v>
      </c>
      <c r="W37" s="51" t="s">
        <v>713</v>
      </c>
      <c r="X37" s="51" t="s">
        <v>713</v>
      </c>
      <c r="Y37" s="51" t="s">
        <v>713</v>
      </c>
      <c r="Z37" s="51" t="s">
        <v>713</v>
      </c>
      <c r="AA37" s="51" t="s">
        <v>713</v>
      </c>
      <c r="AB37" s="51" t="s">
        <v>713</v>
      </c>
      <c r="AC37" s="51" t="s">
        <v>713</v>
      </c>
      <c r="AD37" s="51" t="s">
        <v>713</v>
      </c>
      <c r="AE37" s="51" t="s">
        <v>713</v>
      </c>
      <c r="AF37" s="51" t="s">
        <v>688</v>
      </c>
      <c r="AG37" s="51" t="s">
        <v>688</v>
      </c>
      <c r="AH37" s="51" t="s">
        <v>713</v>
      </c>
      <c r="AI37" s="51"/>
      <c r="AJ37" s="51"/>
      <c r="AK37" s="51"/>
      <c r="AL37" s="51" t="s">
        <v>713</v>
      </c>
      <c r="AM37" s="51" t="s">
        <v>713</v>
      </c>
      <c r="AN37" s="51" t="s">
        <v>713</v>
      </c>
    </row>
    <row r="38" spans="1:40" s="2" customFormat="1" ht="14.25">
      <c r="A38" s="124" t="s">
        <v>89</v>
      </c>
      <c r="B38" s="126" t="s">
        <v>173</v>
      </c>
      <c r="C38" s="127"/>
      <c r="D38" s="256">
        <v>39</v>
      </c>
      <c r="E38" s="257">
        <v>250</v>
      </c>
      <c r="F38" s="257">
        <f t="shared" si="1"/>
        <v>9750</v>
      </c>
      <c r="G38" s="256"/>
      <c r="H38" s="261">
        <f t="shared" si="2"/>
        <v>9750</v>
      </c>
      <c r="I38" s="262">
        <v>1</v>
      </c>
      <c r="J38" s="47" t="s">
        <v>747</v>
      </c>
      <c r="K38" s="47" t="s">
        <v>763</v>
      </c>
      <c r="L38" s="47" t="s">
        <v>716</v>
      </c>
      <c r="M38" s="47">
        <v>2</v>
      </c>
      <c r="N38" s="51">
        <v>1850</v>
      </c>
      <c r="O38" s="51"/>
      <c r="P38" s="51"/>
      <c r="Q38" s="51"/>
      <c r="R38" s="51"/>
      <c r="S38" s="51"/>
      <c r="T38" s="51"/>
      <c r="U38" s="51" t="s">
        <v>713</v>
      </c>
      <c r="V38" s="51" t="s">
        <v>713</v>
      </c>
      <c r="W38" s="51" t="s">
        <v>713</v>
      </c>
      <c r="X38" s="51" t="s">
        <v>713</v>
      </c>
      <c r="Y38" s="51" t="s">
        <v>713</v>
      </c>
      <c r="Z38" s="51" t="s">
        <v>713</v>
      </c>
      <c r="AA38" s="51" t="s">
        <v>713</v>
      </c>
      <c r="AB38" s="51" t="s">
        <v>713</v>
      </c>
      <c r="AC38" s="51" t="s">
        <v>713</v>
      </c>
      <c r="AD38" s="51" t="s">
        <v>713</v>
      </c>
      <c r="AE38" s="51" t="s">
        <v>713</v>
      </c>
      <c r="AF38" s="51" t="s">
        <v>688</v>
      </c>
      <c r="AG38" s="51" t="s">
        <v>688</v>
      </c>
      <c r="AH38" s="51" t="s">
        <v>713</v>
      </c>
      <c r="AI38" s="51"/>
      <c r="AJ38" s="51"/>
      <c r="AK38" s="51"/>
      <c r="AL38" s="51" t="s">
        <v>713</v>
      </c>
      <c r="AM38" s="51" t="s">
        <v>713</v>
      </c>
      <c r="AN38" s="51" t="s">
        <v>713</v>
      </c>
    </row>
    <row r="39" spans="1:40" s="2" customFormat="1" ht="14.25">
      <c r="A39" s="124" t="s">
        <v>91</v>
      </c>
      <c r="B39" s="42" t="s">
        <v>659</v>
      </c>
      <c r="C39" s="125"/>
      <c r="D39" s="256">
        <v>20</v>
      </c>
      <c r="E39" s="257">
        <v>250</v>
      </c>
      <c r="F39" s="257"/>
      <c r="G39" s="260">
        <v>7537.84</v>
      </c>
      <c r="H39" s="261">
        <f t="shared" si="2"/>
        <v>-7537.84</v>
      </c>
      <c r="I39" s="262">
        <v>1</v>
      </c>
      <c r="J39" s="47" t="s">
        <v>747</v>
      </c>
      <c r="K39" s="47" t="s">
        <v>763</v>
      </c>
      <c r="L39" s="47" t="s">
        <v>716</v>
      </c>
      <c r="M39" s="47">
        <v>2</v>
      </c>
      <c r="N39" s="51">
        <v>1900</v>
      </c>
      <c r="O39" s="51"/>
      <c r="P39" s="51"/>
      <c r="Q39" s="51"/>
      <c r="R39" s="51"/>
      <c r="S39" s="51"/>
      <c r="T39" s="51"/>
      <c r="U39" s="51" t="s">
        <v>713</v>
      </c>
      <c r="V39" s="51" t="s">
        <v>713</v>
      </c>
      <c r="W39" s="51" t="s">
        <v>713</v>
      </c>
      <c r="X39" s="51" t="s">
        <v>713</v>
      </c>
      <c r="Y39" s="51" t="s">
        <v>713</v>
      </c>
      <c r="Z39" s="51" t="s">
        <v>713</v>
      </c>
      <c r="AA39" s="51" t="s">
        <v>713</v>
      </c>
      <c r="AB39" s="51" t="s">
        <v>713</v>
      </c>
      <c r="AC39" s="51" t="s">
        <v>713</v>
      </c>
      <c r="AD39" s="51" t="s">
        <v>713</v>
      </c>
      <c r="AE39" s="51" t="s">
        <v>713</v>
      </c>
      <c r="AF39" s="51" t="s">
        <v>688</v>
      </c>
      <c r="AG39" s="51" t="s">
        <v>688</v>
      </c>
      <c r="AH39" s="51" t="s">
        <v>713</v>
      </c>
      <c r="AI39" s="51"/>
      <c r="AJ39" s="51"/>
      <c r="AK39" s="51"/>
      <c r="AL39" s="51" t="s">
        <v>713</v>
      </c>
      <c r="AM39" s="51" t="s">
        <v>713</v>
      </c>
      <c r="AN39" s="51" t="s">
        <v>713</v>
      </c>
    </row>
    <row r="40" spans="1:40" s="2" customFormat="1" ht="14.25">
      <c r="A40" s="124" t="s">
        <v>93</v>
      </c>
      <c r="B40" s="42" t="s">
        <v>197</v>
      </c>
      <c r="C40" s="125"/>
      <c r="D40" s="256">
        <v>54.4</v>
      </c>
      <c r="E40" s="257">
        <v>250</v>
      </c>
      <c r="F40" s="257">
        <f t="shared" si="1"/>
        <v>13600</v>
      </c>
      <c r="G40" s="260"/>
      <c r="H40" s="261">
        <f t="shared" si="2"/>
        <v>13600</v>
      </c>
      <c r="I40" s="262">
        <v>1</v>
      </c>
      <c r="J40" s="47" t="s">
        <v>747</v>
      </c>
      <c r="K40" s="47" t="s">
        <v>763</v>
      </c>
      <c r="L40" s="47" t="s">
        <v>716</v>
      </c>
      <c r="M40" s="47">
        <v>2</v>
      </c>
      <c r="N40" s="51">
        <v>1890</v>
      </c>
      <c r="O40" s="51"/>
      <c r="P40" s="51"/>
      <c r="Q40" s="51"/>
      <c r="R40" s="51"/>
      <c r="S40" s="51"/>
      <c r="T40" s="51"/>
      <c r="U40" s="51" t="s">
        <v>713</v>
      </c>
      <c r="V40" s="51" t="s">
        <v>713</v>
      </c>
      <c r="W40" s="51" t="s">
        <v>713</v>
      </c>
      <c r="X40" s="51" t="s">
        <v>713</v>
      </c>
      <c r="Y40" s="51" t="s">
        <v>713</v>
      </c>
      <c r="Z40" s="51" t="s">
        <v>713</v>
      </c>
      <c r="AA40" s="51" t="s">
        <v>713</v>
      </c>
      <c r="AB40" s="51" t="s">
        <v>713</v>
      </c>
      <c r="AC40" s="51" t="s">
        <v>713</v>
      </c>
      <c r="AD40" s="51" t="s">
        <v>713</v>
      </c>
      <c r="AE40" s="51" t="s">
        <v>713</v>
      </c>
      <c r="AF40" s="51" t="s">
        <v>688</v>
      </c>
      <c r="AG40" s="51" t="s">
        <v>688</v>
      </c>
      <c r="AH40" s="51" t="s">
        <v>713</v>
      </c>
      <c r="AI40" s="51"/>
      <c r="AJ40" s="51"/>
      <c r="AK40" s="51"/>
      <c r="AL40" s="51" t="s">
        <v>713</v>
      </c>
      <c r="AM40" s="51" t="s">
        <v>713</v>
      </c>
      <c r="AN40" s="51" t="s">
        <v>713</v>
      </c>
    </row>
    <row r="41" spans="1:40" s="2" customFormat="1" ht="14.25">
      <c r="A41" s="124" t="s">
        <v>94</v>
      </c>
      <c r="B41" s="42" t="s">
        <v>660</v>
      </c>
      <c r="C41" s="125"/>
      <c r="D41" s="256">
        <v>122.2</v>
      </c>
      <c r="E41" s="257">
        <v>250</v>
      </c>
      <c r="F41" s="257">
        <f t="shared" si="1"/>
        <v>30550</v>
      </c>
      <c r="G41" s="260"/>
      <c r="H41" s="261">
        <f t="shared" si="2"/>
        <v>30550</v>
      </c>
      <c r="I41" s="262">
        <v>1</v>
      </c>
      <c r="J41" s="47" t="s">
        <v>747</v>
      </c>
      <c r="K41" s="47" t="s">
        <v>763</v>
      </c>
      <c r="L41" s="47" t="s">
        <v>716</v>
      </c>
      <c r="M41" s="47">
        <v>2</v>
      </c>
      <c r="N41" s="51"/>
      <c r="O41" s="51">
        <v>1906</v>
      </c>
      <c r="P41" s="51"/>
      <c r="Q41" s="51"/>
      <c r="R41" s="51"/>
      <c r="S41" s="51"/>
      <c r="T41" s="51"/>
      <c r="U41" s="51" t="s">
        <v>713</v>
      </c>
      <c r="V41" s="51" t="s">
        <v>713</v>
      </c>
      <c r="W41" s="51" t="s">
        <v>713</v>
      </c>
      <c r="X41" s="51" t="s">
        <v>713</v>
      </c>
      <c r="Y41" s="51" t="s">
        <v>713</v>
      </c>
      <c r="Z41" s="51" t="s">
        <v>713</v>
      </c>
      <c r="AA41" s="51" t="s">
        <v>713</v>
      </c>
      <c r="AB41" s="51" t="s">
        <v>713</v>
      </c>
      <c r="AC41" s="51" t="s">
        <v>713</v>
      </c>
      <c r="AD41" s="51" t="s">
        <v>713</v>
      </c>
      <c r="AE41" s="51" t="s">
        <v>713</v>
      </c>
      <c r="AF41" s="51" t="s">
        <v>688</v>
      </c>
      <c r="AG41" s="51" t="s">
        <v>688</v>
      </c>
      <c r="AH41" s="51" t="s">
        <v>713</v>
      </c>
      <c r="AI41" s="51"/>
      <c r="AJ41" s="51"/>
      <c r="AK41" s="51"/>
      <c r="AL41" s="51" t="s">
        <v>713</v>
      </c>
      <c r="AM41" s="51" t="s">
        <v>713</v>
      </c>
      <c r="AN41" s="51" t="s">
        <v>713</v>
      </c>
    </row>
    <row r="42" spans="1:40" s="2" customFormat="1" ht="14.25">
      <c r="A42" s="124" t="s">
        <v>95</v>
      </c>
      <c r="B42" s="42" t="s">
        <v>213</v>
      </c>
      <c r="C42" s="125"/>
      <c r="D42" s="256">
        <v>11.22</v>
      </c>
      <c r="E42" s="257">
        <v>250</v>
      </c>
      <c r="F42" s="257"/>
      <c r="G42" s="260">
        <v>5630.51</v>
      </c>
      <c r="H42" s="261">
        <f t="shared" si="2"/>
        <v>-5630.51</v>
      </c>
      <c r="I42" s="262">
        <v>1</v>
      </c>
      <c r="J42" s="47" t="s">
        <v>747</v>
      </c>
      <c r="K42" s="47" t="s">
        <v>763</v>
      </c>
      <c r="L42" s="47" t="s">
        <v>716</v>
      </c>
      <c r="M42" s="47">
        <v>2</v>
      </c>
      <c r="N42" s="51">
        <v>1861</v>
      </c>
      <c r="O42" s="51"/>
      <c r="P42" s="51"/>
      <c r="Q42" s="51"/>
      <c r="R42" s="51"/>
      <c r="S42" s="51"/>
      <c r="T42" s="51"/>
      <c r="U42" s="51" t="s">
        <v>713</v>
      </c>
      <c r="V42" s="51" t="s">
        <v>713</v>
      </c>
      <c r="W42" s="51" t="s">
        <v>713</v>
      </c>
      <c r="X42" s="51" t="s">
        <v>713</v>
      </c>
      <c r="Y42" s="51" t="s">
        <v>713</v>
      </c>
      <c r="Z42" s="51" t="s">
        <v>713</v>
      </c>
      <c r="AA42" s="51" t="s">
        <v>713</v>
      </c>
      <c r="AB42" s="51" t="s">
        <v>713</v>
      </c>
      <c r="AC42" s="51" t="s">
        <v>713</v>
      </c>
      <c r="AD42" s="51" t="s">
        <v>713</v>
      </c>
      <c r="AE42" s="51" t="s">
        <v>713</v>
      </c>
      <c r="AF42" s="51" t="s">
        <v>688</v>
      </c>
      <c r="AG42" s="51" t="s">
        <v>688</v>
      </c>
      <c r="AH42" s="51" t="s">
        <v>713</v>
      </c>
      <c r="AI42" s="51"/>
      <c r="AJ42" s="51"/>
      <c r="AK42" s="51"/>
      <c r="AL42" s="51" t="s">
        <v>713</v>
      </c>
      <c r="AM42" s="51" t="s">
        <v>713</v>
      </c>
      <c r="AN42" s="51" t="s">
        <v>713</v>
      </c>
    </row>
    <row r="43" spans="1:40" s="2" customFormat="1" ht="14.25">
      <c r="A43" s="124" t="s">
        <v>96</v>
      </c>
      <c r="B43" s="42" t="s">
        <v>213</v>
      </c>
      <c r="C43" s="125"/>
      <c r="D43" s="256">
        <v>49.64</v>
      </c>
      <c r="E43" s="257">
        <v>250</v>
      </c>
      <c r="F43" s="257"/>
      <c r="G43" s="263">
        <v>5630.51</v>
      </c>
      <c r="H43" s="261">
        <f t="shared" si="2"/>
        <v>-5630.51</v>
      </c>
      <c r="I43" s="262">
        <v>1</v>
      </c>
      <c r="J43" s="47" t="s">
        <v>747</v>
      </c>
      <c r="K43" s="47" t="s">
        <v>763</v>
      </c>
      <c r="L43" s="47" t="s">
        <v>716</v>
      </c>
      <c r="M43" s="47">
        <v>2</v>
      </c>
      <c r="N43" s="51">
        <v>1861</v>
      </c>
      <c r="O43" s="51"/>
      <c r="P43" s="51"/>
      <c r="Q43" s="51"/>
      <c r="R43" s="51"/>
      <c r="S43" s="51"/>
      <c r="T43" s="51"/>
      <c r="U43" s="51" t="s">
        <v>713</v>
      </c>
      <c r="V43" s="51" t="s">
        <v>713</v>
      </c>
      <c r="W43" s="51" t="s">
        <v>713</v>
      </c>
      <c r="X43" s="51" t="s">
        <v>713</v>
      </c>
      <c r="Y43" s="51" t="s">
        <v>713</v>
      </c>
      <c r="Z43" s="51" t="s">
        <v>713</v>
      </c>
      <c r="AA43" s="51" t="s">
        <v>713</v>
      </c>
      <c r="AB43" s="51" t="s">
        <v>713</v>
      </c>
      <c r="AC43" s="51" t="s">
        <v>713</v>
      </c>
      <c r="AD43" s="51" t="s">
        <v>713</v>
      </c>
      <c r="AE43" s="51" t="s">
        <v>713</v>
      </c>
      <c r="AF43" s="51" t="s">
        <v>688</v>
      </c>
      <c r="AG43" s="51" t="s">
        <v>688</v>
      </c>
      <c r="AH43" s="51" t="s">
        <v>713</v>
      </c>
      <c r="AI43" s="51"/>
      <c r="AJ43" s="51"/>
      <c r="AK43" s="51"/>
      <c r="AL43" s="51" t="s">
        <v>713</v>
      </c>
      <c r="AM43" s="51" t="s">
        <v>713</v>
      </c>
      <c r="AN43" s="51" t="s">
        <v>713</v>
      </c>
    </row>
    <row r="44" spans="1:40" s="2" customFormat="1" ht="14.25">
      <c r="A44" s="124" t="s">
        <v>98</v>
      </c>
      <c r="B44" s="42" t="s">
        <v>245</v>
      </c>
      <c r="C44" s="125"/>
      <c r="D44" s="256">
        <v>47.84</v>
      </c>
      <c r="E44" s="257">
        <v>250</v>
      </c>
      <c r="F44" s="257">
        <f t="shared" si="1"/>
        <v>11960</v>
      </c>
      <c r="G44" s="260"/>
      <c r="H44" s="261">
        <f t="shared" si="2"/>
        <v>11960</v>
      </c>
      <c r="I44" s="262">
        <v>1</v>
      </c>
      <c r="J44" s="47" t="s">
        <v>747</v>
      </c>
      <c r="K44" s="47" t="s">
        <v>763</v>
      </c>
      <c r="L44" s="47" t="s">
        <v>716</v>
      </c>
      <c r="M44" s="47">
        <v>2</v>
      </c>
      <c r="N44" s="51">
        <v>1895</v>
      </c>
      <c r="O44" s="51"/>
      <c r="P44" s="51"/>
      <c r="Q44" s="51"/>
      <c r="R44" s="51"/>
      <c r="S44" s="51"/>
      <c r="T44" s="51"/>
      <c r="U44" s="51" t="s">
        <v>713</v>
      </c>
      <c r="V44" s="51" t="s">
        <v>713</v>
      </c>
      <c r="W44" s="51" t="s">
        <v>713</v>
      </c>
      <c r="X44" s="51" t="s">
        <v>713</v>
      </c>
      <c r="Y44" s="51" t="s">
        <v>713</v>
      </c>
      <c r="Z44" s="51" t="s">
        <v>713</v>
      </c>
      <c r="AA44" s="51" t="s">
        <v>713</v>
      </c>
      <c r="AB44" s="51" t="s">
        <v>713</v>
      </c>
      <c r="AC44" s="51" t="s">
        <v>713</v>
      </c>
      <c r="AD44" s="51" t="s">
        <v>713</v>
      </c>
      <c r="AE44" s="51" t="s">
        <v>713</v>
      </c>
      <c r="AF44" s="51" t="s">
        <v>688</v>
      </c>
      <c r="AG44" s="51" t="s">
        <v>688</v>
      </c>
      <c r="AH44" s="51" t="s">
        <v>713</v>
      </c>
      <c r="AI44" s="51"/>
      <c r="AJ44" s="51"/>
      <c r="AK44" s="51"/>
      <c r="AL44" s="51" t="s">
        <v>713</v>
      </c>
      <c r="AM44" s="51" t="s">
        <v>713</v>
      </c>
      <c r="AN44" s="51" t="s">
        <v>713</v>
      </c>
    </row>
    <row r="45" spans="1:40" s="2" customFormat="1" ht="14.25">
      <c r="A45" s="124" t="s">
        <v>100</v>
      </c>
      <c r="B45" s="42" t="s">
        <v>252</v>
      </c>
      <c r="C45" s="125"/>
      <c r="D45" s="256">
        <v>15</v>
      </c>
      <c r="E45" s="257">
        <v>250</v>
      </c>
      <c r="F45" s="257"/>
      <c r="G45" s="260">
        <v>5165.61</v>
      </c>
      <c r="H45" s="261">
        <f t="shared" si="2"/>
        <v>-5165.61</v>
      </c>
      <c r="I45" s="262">
        <v>1</v>
      </c>
      <c r="J45" s="47" t="s">
        <v>747</v>
      </c>
      <c r="K45" s="47" t="s">
        <v>763</v>
      </c>
      <c r="L45" s="47" t="s">
        <v>716</v>
      </c>
      <c r="M45" s="47">
        <v>2</v>
      </c>
      <c r="N45" s="51">
        <v>1861</v>
      </c>
      <c r="O45" s="51"/>
      <c r="P45" s="51"/>
      <c r="Q45" s="51"/>
      <c r="R45" s="51"/>
      <c r="S45" s="51"/>
      <c r="T45" s="51"/>
      <c r="U45" s="51" t="s">
        <v>713</v>
      </c>
      <c r="V45" s="51" t="s">
        <v>713</v>
      </c>
      <c r="W45" s="51" t="s">
        <v>713</v>
      </c>
      <c r="X45" s="51" t="s">
        <v>713</v>
      </c>
      <c r="Y45" s="51" t="s">
        <v>713</v>
      </c>
      <c r="Z45" s="51" t="s">
        <v>713</v>
      </c>
      <c r="AA45" s="51" t="s">
        <v>713</v>
      </c>
      <c r="AB45" s="51" t="s">
        <v>713</v>
      </c>
      <c r="AC45" s="51" t="s">
        <v>713</v>
      </c>
      <c r="AD45" s="51" t="s">
        <v>713</v>
      </c>
      <c r="AE45" s="51" t="s">
        <v>713</v>
      </c>
      <c r="AF45" s="51" t="s">
        <v>688</v>
      </c>
      <c r="AG45" s="51" t="s">
        <v>688</v>
      </c>
      <c r="AH45" s="51" t="s">
        <v>713</v>
      </c>
      <c r="AI45" s="51"/>
      <c r="AJ45" s="51"/>
      <c r="AK45" s="51"/>
      <c r="AL45" s="51" t="s">
        <v>713</v>
      </c>
      <c r="AM45" s="51" t="s">
        <v>713</v>
      </c>
      <c r="AN45" s="51" t="s">
        <v>713</v>
      </c>
    </row>
    <row r="46" spans="1:40" s="2" customFormat="1" ht="14.25">
      <c r="A46" s="124" t="s">
        <v>101</v>
      </c>
      <c r="B46" s="126" t="s">
        <v>661</v>
      </c>
      <c r="C46" s="127"/>
      <c r="D46" s="256">
        <v>16</v>
      </c>
      <c r="E46" s="257">
        <v>250</v>
      </c>
      <c r="F46" s="257">
        <f t="shared" si="1"/>
        <v>4000</v>
      </c>
      <c r="G46" s="256"/>
      <c r="H46" s="261">
        <f t="shared" si="2"/>
        <v>4000</v>
      </c>
      <c r="I46" s="262">
        <v>1</v>
      </c>
      <c r="J46" s="47" t="s">
        <v>747</v>
      </c>
      <c r="K46" s="47" t="s">
        <v>763</v>
      </c>
      <c r="L46" s="47" t="s">
        <v>716</v>
      </c>
      <c r="M46" s="47">
        <v>2</v>
      </c>
      <c r="N46" s="51"/>
      <c r="O46" s="51">
        <v>1909</v>
      </c>
      <c r="P46" s="51"/>
      <c r="Q46" s="51"/>
      <c r="R46" s="51"/>
      <c r="S46" s="51"/>
      <c r="T46" s="51"/>
      <c r="U46" s="51" t="s">
        <v>713</v>
      </c>
      <c r="V46" s="51" t="s">
        <v>713</v>
      </c>
      <c r="W46" s="51" t="s">
        <v>713</v>
      </c>
      <c r="X46" s="51" t="s">
        <v>713</v>
      </c>
      <c r="Y46" s="51" t="s">
        <v>713</v>
      </c>
      <c r="Z46" s="51" t="s">
        <v>713</v>
      </c>
      <c r="AA46" s="51" t="s">
        <v>713</v>
      </c>
      <c r="AB46" s="51" t="s">
        <v>713</v>
      </c>
      <c r="AC46" s="51" t="s">
        <v>713</v>
      </c>
      <c r="AD46" s="51" t="s">
        <v>713</v>
      </c>
      <c r="AE46" s="51" t="s">
        <v>713</v>
      </c>
      <c r="AF46" s="51" t="s">
        <v>688</v>
      </c>
      <c r="AG46" s="51" t="s">
        <v>688</v>
      </c>
      <c r="AH46" s="51" t="s">
        <v>713</v>
      </c>
      <c r="AI46" s="51"/>
      <c r="AJ46" s="51"/>
      <c r="AK46" s="51"/>
      <c r="AL46" s="51" t="s">
        <v>713</v>
      </c>
      <c r="AM46" s="51" t="s">
        <v>713</v>
      </c>
      <c r="AN46" s="51" t="s">
        <v>713</v>
      </c>
    </row>
    <row r="47" spans="1:40" s="2" customFormat="1" ht="14.25">
      <c r="A47" s="124" t="s">
        <v>102</v>
      </c>
      <c r="B47" s="126" t="s">
        <v>265</v>
      </c>
      <c r="C47" s="127"/>
      <c r="D47" s="256">
        <v>49</v>
      </c>
      <c r="E47" s="257">
        <v>250</v>
      </c>
      <c r="F47" s="257">
        <f t="shared" si="1"/>
        <v>12250</v>
      </c>
      <c r="G47" s="256"/>
      <c r="H47" s="261">
        <f t="shared" si="2"/>
        <v>12250</v>
      </c>
      <c r="I47" s="262">
        <v>1</v>
      </c>
      <c r="J47" s="47" t="s">
        <v>747</v>
      </c>
      <c r="K47" s="47" t="s">
        <v>763</v>
      </c>
      <c r="L47" s="47" t="s">
        <v>716</v>
      </c>
      <c r="M47" s="47">
        <v>2</v>
      </c>
      <c r="N47" s="51">
        <v>1893</v>
      </c>
      <c r="O47" s="51"/>
      <c r="P47" s="51"/>
      <c r="Q47" s="51"/>
      <c r="R47" s="51"/>
      <c r="S47" s="51"/>
      <c r="T47" s="51"/>
      <c r="U47" s="51" t="s">
        <v>713</v>
      </c>
      <c r="V47" s="51" t="s">
        <v>713</v>
      </c>
      <c r="W47" s="51" t="s">
        <v>713</v>
      </c>
      <c r="X47" s="51" t="s">
        <v>713</v>
      </c>
      <c r="Y47" s="51" t="s">
        <v>713</v>
      </c>
      <c r="Z47" s="51" t="s">
        <v>713</v>
      </c>
      <c r="AA47" s="51" t="s">
        <v>713</v>
      </c>
      <c r="AB47" s="51" t="s">
        <v>713</v>
      </c>
      <c r="AC47" s="51" t="s">
        <v>713</v>
      </c>
      <c r="AD47" s="51" t="s">
        <v>713</v>
      </c>
      <c r="AE47" s="51" t="s">
        <v>713</v>
      </c>
      <c r="AF47" s="51" t="s">
        <v>688</v>
      </c>
      <c r="AG47" s="51" t="s">
        <v>688</v>
      </c>
      <c r="AH47" s="51" t="s">
        <v>713</v>
      </c>
      <c r="AI47" s="51"/>
      <c r="AJ47" s="51"/>
      <c r="AK47" s="51"/>
      <c r="AL47" s="51" t="s">
        <v>713</v>
      </c>
      <c r="AM47" s="51" t="s">
        <v>713</v>
      </c>
      <c r="AN47" s="51" t="s">
        <v>713</v>
      </c>
    </row>
    <row r="48" spans="1:40" s="2" customFormat="1" ht="14.25">
      <c r="A48" s="124" t="s">
        <v>104</v>
      </c>
      <c r="B48" s="42" t="s">
        <v>662</v>
      </c>
      <c r="C48" s="125"/>
      <c r="D48" s="256">
        <v>51.26</v>
      </c>
      <c r="E48" s="257">
        <v>250</v>
      </c>
      <c r="F48" s="257">
        <f t="shared" si="1"/>
        <v>12815</v>
      </c>
      <c r="G48" s="263"/>
      <c r="H48" s="261">
        <f t="shared" si="2"/>
        <v>12815</v>
      </c>
      <c r="I48" s="262">
        <v>1</v>
      </c>
      <c r="J48" s="47" t="s">
        <v>747</v>
      </c>
      <c r="K48" s="47" t="s">
        <v>763</v>
      </c>
      <c r="L48" s="47" t="s">
        <v>716</v>
      </c>
      <c r="M48" s="47">
        <v>2</v>
      </c>
      <c r="N48" s="51">
        <v>1883</v>
      </c>
      <c r="O48" s="51"/>
      <c r="P48" s="51"/>
      <c r="Q48" s="51"/>
      <c r="R48" s="51"/>
      <c r="S48" s="51"/>
      <c r="T48" s="51"/>
      <c r="U48" s="51" t="s">
        <v>713</v>
      </c>
      <c r="V48" s="51" t="s">
        <v>713</v>
      </c>
      <c r="W48" s="51" t="s">
        <v>713</v>
      </c>
      <c r="X48" s="51" t="s">
        <v>713</v>
      </c>
      <c r="Y48" s="51" t="s">
        <v>713</v>
      </c>
      <c r="Z48" s="51" t="s">
        <v>713</v>
      </c>
      <c r="AA48" s="51" t="s">
        <v>713</v>
      </c>
      <c r="AB48" s="51" t="s">
        <v>713</v>
      </c>
      <c r="AC48" s="51" t="s">
        <v>713</v>
      </c>
      <c r="AD48" s="51" t="s">
        <v>713</v>
      </c>
      <c r="AE48" s="51" t="s">
        <v>713</v>
      </c>
      <c r="AF48" s="51" t="s">
        <v>688</v>
      </c>
      <c r="AG48" s="51" t="s">
        <v>688</v>
      </c>
      <c r="AH48" s="51" t="s">
        <v>713</v>
      </c>
      <c r="AI48" s="51"/>
      <c r="AJ48" s="51"/>
      <c r="AK48" s="51"/>
      <c r="AL48" s="51" t="s">
        <v>713</v>
      </c>
      <c r="AM48" s="51" t="s">
        <v>713</v>
      </c>
      <c r="AN48" s="51" t="s">
        <v>713</v>
      </c>
    </row>
    <row r="49" spans="1:40" s="2" customFormat="1" ht="14.25">
      <c r="A49" s="124" t="s">
        <v>106</v>
      </c>
      <c r="B49" s="42" t="s">
        <v>293</v>
      </c>
      <c r="C49" s="125"/>
      <c r="D49" s="258">
        <v>34</v>
      </c>
      <c r="E49" s="257">
        <v>250</v>
      </c>
      <c r="F49" s="257">
        <f t="shared" si="1"/>
        <v>8500</v>
      </c>
      <c r="G49" s="260"/>
      <c r="H49" s="261">
        <f t="shared" si="2"/>
        <v>8500</v>
      </c>
      <c r="I49" s="262">
        <v>1</v>
      </c>
      <c r="J49" s="47" t="s">
        <v>747</v>
      </c>
      <c r="K49" s="47" t="s">
        <v>763</v>
      </c>
      <c r="L49" s="47" t="s">
        <v>716</v>
      </c>
      <c r="M49" s="47">
        <v>2</v>
      </c>
      <c r="N49" s="51">
        <v>1900</v>
      </c>
      <c r="O49" s="51"/>
      <c r="P49" s="51"/>
      <c r="Q49" s="51"/>
      <c r="R49" s="51"/>
      <c r="S49" s="51"/>
      <c r="T49" s="51"/>
      <c r="U49" s="51" t="s">
        <v>713</v>
      </c>
      <c r="V49" s="51" t="s">
        <v>713</v>
      </c>
      <c r="W49" s="51" t="s">
        <v>713</v>
      </c>
      <c r="X49" s="51" t="s">
        <v>713</v>
      </c>
      <c r="Y49" s="51" t="s">
        <v>713</v>
      </c>
      <c r="Z49" s="51" t="s">
        <v>713</v>
      </c>
      <c r="AA49" s="51" t="s">
        <v>713</v>
      </c>
      <c r="AB49" s="51" t="s">
        <v>713</v>
      </c>
      <c r="AC49" s="51" t="s">
        <v>713</v>
      </c>
      <c r="AD49" s="51" t="s">
        <v>713</v>
      </c>
      <c r="AE49" s="51" t="s">
        <v>713</v>
      </c>
      <c r="AF49" s="51" t="s">
        <v>688</v>
      </c>
      <c r="AG49" s="51" t="s">
        <v>688</v>
      </c>
      <c r="AH49" s="51" t="s">
        <v>713</v>
      </c>
      <c r="AI49" s="51"/>
      <c r="AJ49" s="51"/>
      <c r="AK49" s="51"/>
      <c r="AL49" s="51" t="s">
        <v>713</v>
      </c>
      <c r="AM49" s="51" t="s">
        <v>713</v>
      </c>
      <c r="AN49" s="51" t="s">
        <v>713</v>
      </c>
    </row>
    <row r="50" spans="1:40" s="2" customFormat="1" ht="14.25">
      <c r="A50" s="124" t="s">
        <v>108</v>
      </c>
      <c r="B50" s="42" t="s">
        <v>663</v>
      </c>
      <c r="C50" s="125"/>
      <c r="D50" s="258">
        <v>12</v>
      </c>
      <c r="E50" s="257">
        <v>250</v>
      </c>
      <c r="F50" s="257"/>
      <c r="G50" s="260">
        <v>12913.16</v>
      </c>
      <c r="H50" s="261">
        <f t="shared" si="2"/>
        <v>-12913.16</v>
      </c>
      <c r="I50" s="262">
        <v>1</v>
      </c>
      <c r="J50" s="47" t="s">
        <v>747</v>
      </c>
      <c r="K50" s="47" t="s">
        <v>763</v>
      </c>
      <c r="L50" s="47" t="s">
        <v>716</v>
      </c>
      <c r="M50" s="47">
        <v>2</v>
      </c>
      <c r="N50" s="51">
        <v>1860</v>
      </c>
      <c r="O50" s="51"/>
      <c r="P50" s="51"/>
      <c r="Q50" s="51"/>
      <c r="R50" s="51"/>
      <c r="S50" s="51"/>
      <c r="T50" s="51"/>
      <c r="U50" s="51" t="s">
        <v>713</v>
      </c>
      <c r="V50" s="51" t="s">
        <v>713</v>
      </c>
      <c r="W50" s="51" t="s">
        <v>713</v>
      </c>
      <c r="X50" s="51" t="s">
        <v>713</v>
      </c>
      <c r="Y50" s="51" t="s">
        <v>713</v>
      </c>
      <c r="Z50" s="51" t="s">
        <v>713</v>
      </c>
      <c r="AA50" s="51" t="s">
        <v>713</v>
      </c>
      <c r="AB50" s="51" t="s">
        <v>713</v>
      </c>
      <c r="AC50" s="51" t="s">
        <v>713</v>
      </c>
      <c r="AD50" s="51" t="s">
        <v>713</v>
      </c>
      <c r="AE50" s="51" t="s">
        <v>713</v>
      </c>
      <c r="AF50" s="51" t="s">
        <v>688</v>
      </c>
      <c r="AG50" s="51" t="s">
        <v>688</v>
      </c>
      <c r="AH50" s="51" t="s">
        <v>713</v>
      </c>
      <c r="AI50" s="51"/>
      <c r="AJ50" s="51"/>
      <c r="AK50" s="51"/>
      <c r="AL50" s="51" t="s">
        <v>713</v>
      </c>
      <c r="AM50" s="51" t="s">
        <v>713</v>
      </c>
      <c r="AN50" s="51" t="s">
        <v>713</v>
      </c>
    </row>
    <row r="51" spans="1:40" s="2" customFormat="1" ht="16.5">
      <c r="A51" s="124" t="s">
        <v>110</v>
      </c>
      <c r="B51" s="42" t="s">
        <v>613</v>
      </c>
      <c r="C51" s="125"/>
      <c r="D51" s="339">
        <v>34</v>
      </c>
      <c r="E51" s="340">
        <v>250</v>
      </c>
      <c r="F51" s="341">
        <f>D51*E51</f>
        <v>8500</v>
      </c>
      <c r="G51" s="342"/>
      <c r="H51" s="343">
        <f t="shared" si="2"/>
        <v>8500</v>
      </c>
      <c r="I51" s="344">
        <v>1</v>
      </c>
      <c r="J51" s="345" t="s">
        <v>718</v>
      </c>
      <c r="K51" s="345" t="s">
        <v>715</v>
      </c>
      <c r="L51" s="345" t="s">
        <v>716</v>
      </c>
      <c r="M51" s="345">
        <v>2</v>
      </c>
      <c r="N51" s="346"/>
      <c r="O51" s="346">
        <v>1910</v>
      </c>
      <c r="P51" s="346"/>
      <c r="Q51" s="346"/>
      <c r="R51" s="346"/>
      <c r="S51" s="346"/>
      <c r="T51" s="346"/>
      <c r="U51" s="346" t="s">
        <v>713</v>
      </c>
      <c r="V51" s="346" t="s">
        <v>713</v>
      </c>
      <c r="W51" s="346" t="s">
        <v>688</v>
      </c>
      <c r="X51" s="346" t="s">
        <v>688</v>
      </c>
      <c r="Y51" s="346" t="s">
        <v>688</v>
      </c>
      <c r="Z51" s="346" t="s">
        <v>688</v>
      </c>
      <c r="AA51" s="346" t="s">
        <v>688</v>
      </c>
      <c r="AB51" s="346" t="s">
        <v>713</v>
      </c>
      <c r="AC51" s="346" t="s">
        <v>713</v>
      </c>
      <c r="AD51" s="346" t="s">
        <v>713</v>
      </c>
      <c r="AE51" s="346" t="s">
        <v>713</v>
      </c>
      <c r="AF51" s="346" t="s">
        <v>688</v>
      </c>
      <c r="AG51" s="346" t="s">
        <v>688</v>
      </c>
      <c r="AH51" s="346" t="s">
        <v>713</v>
      </c>
      <c r="AI51" s="346"/>
      <c r="AJ51" s="346"/>
      <c r="AK51" s="346"/>
      <c r="AL51" s="346" t="s">
        <v>713</v>
      </c>
      <c r="AM51" s="346" t="s">
        <v>713</v>
      </c>
      <c r="AN51" s="346" t="s">
        <v>713</v>
      </c>
    </row>
    <row r="52" spans="1:40" s="2" customFormat="1" ht="14.25">
      <c r="A52" s="124" t="s">
        <v>112</v>
      </c>
      <c r="B52" s="42" t="s">
        <v>664</v>
      </c>
      <c r="C52" s="125"/>
      <c r="D52" s="256">
        <v>35</v>
      </c>
      <c r="E52" s="257">
        <v>250</v>
      </c>
      <c r="F52" s="257">
        <f t="shared" si="1"/>
        <v>8750</v>
      </c>
      <c r="G52" s="260"/>
      <c r="H52" s="261">
        <f t="shared" si="2"/>
        <v>8750</v>
      </c>
      <c r="I52" s="262">
        <v>1</v>
      </c>
      <c r="J52" s="47" t="s">
        <v>747</v>
      </c>
      <c r="K52" s="47" t="s">
        <v>763</v>
      </c>
      <c r="L52" s="47" t="s">
        <v>716</v>
      </c>
      <c r="M52" s="47">
        <v>2</v>
      </c>
      <c r="N52" s="51">
        <v>1890</v>
      </c>
      <c r="O52" s="51"/>
      <c r="P52" s="51"/>
      <c r="Q52" s="51"/>
      <c r="R52" s="51"/>
      <c r="S52" s="51"/>
      <c r="T52" s="51"/>
      <c r="U52" s="51" t="s">
        <v>713</v>
      </c>
      <c r="V52" s="51" t="s">
        <v>713</v>
      </c>
      <c r="W52" s="51" t="s">
        <v>713</v>
      </c>
      <c r="X52" s="51" t="s">
        <v>713</v>
      </c>
      <c r="Y52" s="51" t="s">
        <v>713</v>
      </c>
      <c r="Z52" s="51" t="s">
        <v>713</v>
      </c>
      <c r="AA52" s="51" t="s">
        <v>713</v>
      </c>
      <c r="AB52" s="51" t="s">
        <v>713</v>
      </c>
      <c r="AC52" s="51" t="s">
        <v>713</v>
      </c>
      <c r="AD52" s="51" t="s">
        <v>713</v>
      </c>
      <c r="AE52" s="51" t="s">
        <v>713</v>
      </c>
      <c r="AF52" s="51" t="s">
        <v>688</v>
      </c>
      <c r="AG52" s="51" t="s">
        <v>688</v>
      </c>
      <c r="AH52" s="51" t="s">
        <v>713</v>
      </c>
      <c r="AI52" s="51"/>
      <c r="AJ52" s="51"/>
      <c r="AK52" s="51"/>
      <c r="AL52" s="51" t="s">
        <v>713</v>
      </c>
      <c r="AM52" s="51" t="s">
        <v>713</v>
      </c>
      <c r="AN52" s="51" t="s">
        <v>713</v>
      </c>
    </row>
    <row r="53" spans="1:40" s="2" customFormat="1" ht="14.25">
      <c r="A53" s="124" t="s">
        <v>114</v>
      </c>
      <c r="B53" s="42" t="s">
        <v>665</v>
      </c>
      <c r="C53" s="125"/>
      <c r="D53" s="256">
        <v>51</v>
      </c>
      <c r="E53" s="257">
        <v>250</v>
      </c>
      <c r="F53" s="257">
        <f t="shared" si="1"/>
        <v>12750</v>
      </c>
      <c r="G53" s="260"/>
      <c r="H53" s="261">
        <f t="shared" si="2"/>
        <v>12750</v>
      </c>
      <c r="I53" s="262">
        <v>1</v>
      </c>
      <c r="J53" s="47" t="s">
        <v>747</v>
      </c>
      <c r="K53" s="47" t="s">
        <v>763</v>
      </c>
      <c r="L53" s="47" t="s">
        <v>716</v>
      </c>
      <c r="M53" s="47">
        <v>2</v>
      </c>
      <c r="N53" s="51">
        <v>1900</v>
      </c>
      <c r="O53" s="51"/>
      <c r="P53" s="51"/>
      <c r="Q53" s="51"/>
      <c r="R53" s="51"/>
      <c r="S53" s="51"/>
      <c r="T53" s="51"/>
      <c r="U53" s="51" t="s">
        <v>713</v>
      </c>
      <c r="V53" s="51" t="s">
        <v>713</v>
      </c>
      <c r="W53" s="51" t="s">
        <v>713</v>
      </c>
      <c r="X53" s="51" t="s">
        <v>713</v>
      </c>
      <c r="Y53" s="51" t="s">
        <v>713</v>
      </c>
      <c r="Z53" s="51" t="s">
        <v>713</v>
      </c>
      <c r="AA53" s="51" t="s">
        <v>713</v>
      </c>
      <c r="AB53" s="51" t="s">
        <v>713</v>
      </c>
      <c r="AC53" s="51" t="s">
        <v>713</v>
      </c>
      <c r="AD53" s="51" t="s">
        <v>713</v>
      </c>
      <c r="AE53" s="51" t="s">
        <v>713</v>
      </c>
      <c r="AF53" s="51" t="s">
        <v>688</v>
      </c>
      <c r="AG53" s="51" t="s">
        <v>688</v>
      </c>
      <c r="AH53" s="51" t="s">
        <v>713</v>
      </c>
      <c r="AI53" s="51"/>
      <c r="AJ53" s="51"/>
      <c r="AK53" s="51"/>
      <c r="AL53" s="51" t="s">
        <v>713</v>
      </c>
      <c r="AM53" s="51" t="s">
        <v>713</v>
      </c>
      <c r="AN53" s="51" t="s">
        <v>713</v>
      </c>
    </row>
    <row r="54" spans="1:41" s="2" customFormat="1" ht="14.25">
      <c r="A54" s="124" t="s">
        <v>115</v>
      </c>
      <c r="B54" s="351" t="s">
        <v>1926</v>
      </c>
      <c r="C54" s="125"/>
      <c r="D54" s="353">
        <v>41.82</v>
      </c>
      <c r="E54" s="257"/>
      <c r="F54" s="257"/>
      <c r="G54" s="260"/>
      <c r="H54" s="261"/>
      <c r="I54" s="262"/>
      <c r="J54" s="47"/>
      <c r="K54" s="47"/>
      <c r="L54" s="47"/>
      <c r="M54" s="47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355" t="s">
        <v>1927</v>
      </c>
    </row>
    <row r="55" spans="1:41" s="2" customFormat="1" ht="14.25">
      <c r="A55" s="124" t="s">
        <v>117</v>
      </c>
      <c r="B55" s="351" t="s">
        <v>1924</v>
      </c>
      <c r="C55" s="125"/>
      <c r="D55" s="353">
        <v>37.8</v>
      </c>
      <c r="E55" s="257"/>
      <c r="F55" s="354">
        <v>8530.2</v>
      </c>
      <c r="G55" s="260"/>
      <c r="H55" s="261"/>
      <c r="I55" s="262"/>
      <c r="J55" s="47"/>
      <c r="K55" s="47"/>
      <c r="L55" s="47"/>
      <c r="M55" s="47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352"/>
      <c r="AJ55" s="51"/>
      <c r="AK55" s="51"/>
      <c r="AL55" s="51"/>
      <c r="AM55" s="51"/>
      <c r="AN55" s="51"/>
      <c r="AO55" s="352" t="s">
        <v>1925</v>
      </c>
    </row>
    <row r="56" spans="1:40" s="2" customFormat="1" ht="14.25">
      <c r="A56" s="124" t="s">
        <v>119</v>
      </c>
      <c r="B56" s="42" t="s">
        <v>322</v>
      </c>
      <c r="C56" s="125"/>
      <c r="D56" s="256">
        <v>72</v>
      </c>
      <c r="E56" s="257"/>
      <c r="F56" s="257"/>
      <c r="G56" s="260">
        <v>15056.68</v>
      </c>
      <c r="H56" s="261">
        <f t="shared" si="2"/>
        <v>-15056.68</v>
      </c>
      <c r="I56" s="262">
        <v>1</v>
      </c>
      <c r="J56" s="47" t="s">
        <v>747</v>
      </c>
      <c r="K56" s="47" t="s">
        <v>763</v>
      </c>
      <c r="L56" s="47" t="s">
        <v>716</v>
      </c>
      <c r="M56" s="47">
        <v>2</v>
      </c>
      <c r="N56" s="51">
        <v>1890</v>
      </c>
      <c r="O56" s="51"/>
      <c r="P56" s="51"/>
      <c r="Q56" s="51"/>
      <c r="R56" s="51"/>
      <c r="S56" s="51"/>
      <c r="T56" s="51"/>
      <c r="U56" s="51" t="s">
        <v>713</v>
      </c>
      <c r="V56" s="51" t="s">
        <v>713</v>
      </c>
      <c r="W56" s="51" t="s">
        <v>713</v>
      </c>
      <c r="X56" s="51" t="s">
        <v>713</v>
      </c>
      <c r="Y56" s="51" t="s">
        <v>713</v>
      </c>
      <c r="Z56" s="51" t="s">
        <v>713</v>
      </c>
      <c r="AA56" s="51" t="s">
        <v>713</v>
      </c>
      <c r="AB56" s="51" t="s">
        <v>713</v>
      </c>
      <c r="AC56" s="51" t="s">
        <v>713</v>
      </c>
      <c r="AD56" s="51" t="s">
        <v>713</v>
      </c>
      <c r="AE56" s="51" t="s">
        <v>713</v>
      </c>
      <c r="AF56" s="51" t="s">
        <v>688</v>
      </c>
      <c r="AG56" s="51" t="s">
        <v>688</v>
      </c>
      <c r="AH56" s="51" t="s">
        <v>713</v>
      </c>
      <c r="AI56" s="51"/>
      <c r="AJ56" s="51"/>
      <c r="AK56" s="51"/>
      <c r="AL56" s="51" t="s">
        <v>713</v>
      </c>
      <c r="AM56" s="51" t="s">
        <v>713</v>
      </c>
      <c r="AN56" s="51" t="s">
        <v>713</v>
      </c>
    </row>
    <row r="57" spans="1:40" s="2" customFormat="1" ht="14.25">
      <c r="A57" s="124" t="s">
        <v>121</v>
      </c>
      <c r="B57" s="42" t="s">
        <v>666</v>
      </c>
      <c r="C57" s="125"/>
      <c r="D57" s="256">
        <v>37.51</v>
      </c>
      <c r="E57" s="257">
        <v>250</v>
      </c>
      <c r="F57" s="257">
        <f t="shared" si="1"/>
        <v>9377.5</v>
      </c>
      <c r="G57" s="260"/>
      <c r="H57" s="261">
        <f t="shared" si="2"/>
        <v>9377.5</v>
      </c>
      <c r="I57" s="262">
        <v>1</v>
      </c>
      <c r="J57" s="47" t="s">
        <v>747</v>
      </c>
      <c r="K57" s="47" t="s">
        <v>763</v>
      </c>
      <c r="L57" s="47" t="s">
        <v>716</v>
      </c>
      <c r="M57" s="47">
        <v>2</v>
      </c>
      <c r="N57" s="51"/>
      <c r="O57" s="51">
        <v>1910</v>
      </c>
      <c r="P57" s="51"/>
      <c r="Q57" s="51"/>
      <c r="R57" s="51"/>
      <c r="S57" s="51"/>
      <c r="T57" s="51"/>
      <c r="U57" s="51" t="s">
        <v>713</v>
      </c>
      <c r="V57" s="51" t="s">
        <v>713</v>
      </c>
      <c r="W57" s="51" t="s">
        <v>713</v>
      </c>
      <c r="X57" s="51" t="s">
        <v>713</v>
      </c>
      <c r="Y57" s="51" t="s">
        <v>713</v>
      </c>
      <c r="Z57" s="51" t="s">
        <v>713</v>
      </c>
      <c r="AA57" s="51" t="s">
        <v>713</v>
      </c>
      <c r="AB57" s="51" t="s">
        <v>713</v>
      </c>
      <c r="AC57" s="51" t="s">
        <v>713</v>
      </c>
      <c r="AD57" s="51" t="s">
        <v>713</v>
      </c>
      <c r="AE57" s="51" t="s">
        <v>713</v>
      </c>
      <c r="AF57" s="51" t="s">
        <v>688</v>
      </c>
      <c r="AG57" s="51" t="s">
        <v>688</v>
      </c>
      <c r="AH57" s="51" t="s">
        <v>713</v>
      </c>
      <c r="AI57" s="51"/>
      <c r="AJ57" s="51"/>
      <c r="AK57" s="51"/>
      <c r="AL57" s="51" t="s">
        <v>713</v>
      </c>
      <c r="AM57" s="51" t="s">
        <v>713</v>
      </c>
      <c r="AN57" s="51" t="s">
        <v>713</v>
      </c>
    </row>
    <row r="58" spans="1:40" s="2" customFormat="1" ht="14.25">
      <c r="A58" s="124" t="s">
        <v>123</v>
      </c>
      <c r="B58" s="42" t="s">
        <v>345</v>
      </c>
      <c r="C58" s="125"/>
      <c r="D58" s="256">
        <v>71</v>
      </c>
      <c r="E58" s="257">
        <v>250</v>
      </c>
      <c r="F58" s="257">
        <f t="shared" si="1"/>
        <v>17750</v>
      </c>
      <c r="G58" s="260"/>
      <c r="H58" s="261">
        <f t="shared" si="2"/>
        <v>17750</v>
      </c>
      <c r="I58" s="262">
        <v>1</v>
      </c>
      <c r="J58" s="47" t="s">
        <v>747</v>
      </c>
      <c r="K58" s="47" t="s">
        <v>763</v>
      </c>
      <c r="L58" s="47" t="s">
        <v>716</v>
      </c>
      <c r="M58" s="47">
        <v>2</v>
      </c>
      <c r="N58" s="51">
        <v>1900</v>
      </c>
      <c r="O58" s="51"/>
      <c r="P58" s="51"/>
      <c r="Q58" s="51"/>
      <c r="R58" s="51"/>
      <c r="S58" s="51"/>
      <c r="T58" s="51"/>
      <c r="U58" s="51" t="s">
        <v>713</v>
      </c>
      <c r="V58" s="51" t="s">
        <v>713</v>
      </c>
      <c r="W58" s="51" t="s">
        <v>713</v>
      </c>
      <c r="X58" s="51" t="s">
        <v>713</v>
      </c>
      <c r="Y58" s="51" t="s">
        <v>713</v>
      </c>
      <c r="Z58" s="51" t="s">
        <v>713</v>
      </c>
      <c r="AA58" s="51" t="s">
        <v>713</v>
      </c>
      <c r="AB58" s="51" t="s">
        <v>713</v>
      </c>
      <c r="AC58" s="51" t="s">
        <v>713</v>
      </c>
      <c r="AD58" s="51" t="s">
        <v>713</v>
      </c>
      <c r="AE58" s="51" t="s">
        <v>713</v>
      </c>
      <c r="AF58" s="51" t="s">
        <v>688</v>
      </c>
      <c r="AG58" s="51" t="s">
        <v>688</v>
      </c>
      <c r="AH58" s="51" t="s">
        <v>713</v>
      </c>
      <c r="AI58" s="51"/>
      <c r="AJ58" s="51"/>
      <c r="AK58" s="51"/>
      <c r="AL58" s="51" t="s">
        <v>713</v>
      </c>
      <c r="AM58" s="51" t="s">
        <v>713</v>
      </c>
      <c r="AN58" s="51" t="s">
        <v>713</v>
      </c>
    </row>
    <row r="59" spans="1:40" s="2" customFormat="1" ht="14.25">
      <c r="A59" s="124" t="s">
        <v>125</v>
      </c>
      <c r="B59" s="42" t="s">
        <v>349</v>
      </c>
      <c r="C59" s="125"/>
      <c r="D59" s="256">
        <v>17</v>
      </c>
      <c r="E59" s="257">
        <v>250</v>
      </c>
      <c r="F59" s="257">
        <f t="shared" si="1"/>
        <v>4250</v>
      </c>
      <c r="G59" s="260"/>
      <c r="H59" s="261">
        <f t="shared" si="2"/>
        <v>4250</v>
      </c>
      <c r="I59" s="262">
        <v>1</v>
      </c>
      <c r="J59" s="47" t="s">
        <v>747</v>
      </c>
      <c r="K59" s="47" t="s">
        <v>763</v>
      </c>
      <c r="L59" s="47" t="s">
        <v>716</v>
      </c>
      <c r="M59" s="47">
        <v>2</v>
      </c>
      <c r="N59" s="51">
        <v>1870</v>
      </c>
      <c r="O59" s="51"/>
      <c r="P59" s="51"/>
      <c r="Q59" s="51"/>
      <c r="R59" s="51"/>
      <c r="S59" s="51"/>
      <c r="T59" s="51"/>
      <c r="U59" s="51" t="s">
        <v>713</v>
      </c>
      <c r="V59" s="51" t="s">
        <v>713</v>
      </c>
      <c r="W59" s="51" t="s">
        <v>713</v>
      </c>
      <c r="X59" s="51" t="s">
        <v>713</v>
      </c>
      <c r="Y59" s="51" t="s">
        <v>713</v>
      </c>
      <c r="Z59" s="51" t="s">
        <v>713</v>
      </c>
      <c r="AA59" s="51" t="s">
        <v>713</v>
      </c>
      <c r="AB59" s="51" t="s">
        <v>713</v>
      </c>
      <c r="AC59" s="51" t="s">
        <v>713</v>
      </c>
      <c r="AD59" s="51" t="s">
        <v>713</v>
      </c>
      <c r="AE59" s="51" t="s">
        <v>713</v>
      </c>
      <c r="AF59" s="51" t="s">
        <v>688</v>
      </c>
      <c r="AG59" s="51" t="s">
        <v>688</v>
      </c>
      <c r="AH59" s="51" t="s">
        <v>713</v>
      </c>
      <c r="AI59" s="51"/>
      <c r="AJ59" s="51"/>
      <c r="AK59" s="51"/>
      <c r="AL59" s="51" t="s">
        <v>713</v>
      </c>
      <c r="AM59" s="51" t="s">
        <v>713</v>
      </c>
      <c r="AN59" s="51" t="s">
        <v>713</v>
      </c>
    </row>
    <row r="60" spans="1:40" s="2" customFormat="1" ht="14.25">
      <c r="A60" s="124" t="s">
        <v>127</v>
      </c>
      <c r="B60" s="42" t="s">
        <v>349</v>
      </c>
      <c r="C60" s="125"/>
      <c r="D60" s="256"/>
      <c r="E60" s="257"/>
      <c r="F60" s="257"/>
      <c r="G60" s="260">
        <v>2220.26</v>
      </c>
      <c r="H60" s="261">
        <f t="shared" si="2"/>
        <v>-2220.26</v>
      </c>
      <c r="I60" s="262">
        <v>1</v>
      </c>
      <c r="J60" s="47" t="s">
        <v>747</v>
      </c>
      <c r="K60" s="47" t="s">
        <v>763</v>
      </c>
      <c r="L60" s="47" t="s">
        <v>716</v>
      </c>
      <c r="M60" s="47">
        <v>2</v>
      </c>
      <c r="N60" s="51">
        <v>1850</v>
      </c>
      <c r="O60" s="51"/>
      <c r="P60" s="51"/>
      <c r="Q60" s="51"/>
      <c r="R60" s="51"/>
      <c r="S60" s="51"/>
      <c r="T60" s="51"/>
      <c r="U60" s="51" t="s">
        <v>713</v>
      </c>
      <c r="V60" s="51" t="s">
        <v>713</v>
      </c>
      <c r="W60" s="51" t="s">
        <v>713</v>
      </c>
      <c r="X60" s="51" t="s">
        <v>713</v>
      </c>
      <c r="Y60" s="51" t="s">
        <v>713</v>
      </c>
      <c r="Z60" s="51" t="s">
        <v>713</v>
      </c>
      <c r="AA60" s="51" t="s">
        <v>713</v>
      </c>
      <c r="AB60" s="51" t="s">
        <v>713</v>
      </c>
      <c r="AC60" s="51" t="s">
        <v>713</v>
      </c>
      <c r="AD60" s="51" t="s">
        <v>713</v>
      </c>
      <c r="AE60" s="51" t="s">
        <v>713</v>
      </c>
      <c r="AF60" s="51" t="s">
        <v>688</v>
      </c>
      <c r="AG60" s="51" t="s">
        <v>688</v>
      </c>
      <c r="AH60" s="51" t="s">
        <v>713</v>
      </c>
      <c r="AI60" s="51"/>
      <c r="AJ60" s="51"/>
      <c r="AK60" s="51"/>
      <c r="AL60" s="51" t="s">
        <v>713</v>
      </c>
      <c r="AM60" s="51" t="s">
        <v>713</v>
      </c>
      <c r="AN60" s="51" t="s">
        <v>713</v>
      </c>
    </row>
    <row r="61" spans="1:40" s="2" customFormat="1" ht="14.25">
      <c r="A61" s="124" t="s">
        <v>129</v>
      </c>
      <c r="B61" s="42" t="s">
        <v>667</v>
      </c>
      <c r="C61" s="125"/>
      <c r="D61" s="256">
        <v>67</v>
      </c>
      <c r="E61" s="257">
        <v>250</v>
      </c>
      <c r="F61" s="257">
        <f t="shared" si="1"/>
        <v>16750</v>
      </c>
      <c r="G61" s="260"/>
      <c r="H61" s="261">
        <f t="shared" si="2"/>
        <v>16750</v>
      </c>
      <c r="I61" s="262">
        <v>1</v>
      </c>
      <c r="J61" s="47" t="s">
        <v>747</v>
      </c>
      <c r="K61" s="47" t="s">
        <v>763</v>
      </c>
      <c r="L61" s="47" t="s">
        <v>716</v>
      </c>
      <c r="M61" s="47">
        <v>2</v>
      </c>
      <c r="N61" s="51">
        <v>1890</v>
      </c>
      <c r="O61" s="51"/>
      <c r="P61" s="51"/>
      <c r="Q61" s="51"/>
      <c r="R61" s="51"/>
      <c r="S61" s="51"/>
      <c r="T61" s="51"/>
      <c r="U61" s="51" t="s">
        <v>713</v>
      </c>
      <c r="V61" s="51" t="s">
        <v>713</v>
      </c>
      <c r="W61" s="51" t="s">
        <v>713</v>
      </c>
      <c r="X61" s="51" t="s">
        <v>713</v>
      </c>
      <c r="Y61" s="51" t="s">
        <v>713</v>
      </c>
      <c r="Z61" s="51" t="s">
        <v>713</v>
      </c>
      <c r="AA61" s="51" t="s">
        <v>713</v>
      </c>
      <c r="AB61" s="51" t="s">
        <v>713</v>
      </c>
      <c r="AC61" s="51" t="s">
        <v>713</v>
      </c>
      <c r="AD61" s="51" t="s">
        <v>713</v>
      </c>
      <c r="AE61" s="51" t="s">
        <v>713</v>
      </c>
      <c r="AF61" s="51" t="s">
        <v>688</v>
      </c>
      <c r="AG61" s="51" t="s">
        <v>688</v>
      </c>
      <c r="AH61" s="51" t="s">
        <v>713</v>
      </c>
      <c r="AI61" s="51"/>
      <c r="AJ61" s="51"/>
      <c r="AK61" s="51"/>
      <c r="AL61" s="51" t="s">
        <v>713</v>
      </c>
      <c r="AM61" s="51" t="s">
        <v>713</v>
      </c>
      <c r="AN61" s="51" t="s">
        <v>713</v>
      </c>
    </row>
    <row r="62" spans="1:40" s="2" customFormat="1" ht="14.25">
      <c r="A62" s="124" t="s">
        <v>131</v>
      </c>
      <c r="B62" s="42" t="s">
        <v>360</v>
      </c>
      <c r="C62" s="125"/>
      <c r="D62" s="256">
        <v>144</v>
      </c>
      <c r="E62" s="257">
        <v>250</v>
      </c>
      <c r="F62" s="257">
        <f t="shared" si="1"/>
        <v>36000</v>
      </c>
      <c r="G62" s="260"/>
      <c r="H62" s="261">
        <f t="shared" si="2"/>
        <v>36000</v>
      </c>
      <c r="I62" s="262">
        <v>1</v>
      </c>
      <c r="J62" s="47" t="s">
        <v>747</v>
      </c>
      <c r="K62" s="47" t="s">
        <v>763</v>
      </c>
      <c r="L62" s="47" t="s">
        <v>716</v>
      </c>
      <c r="M62" s="47">
        <v>2</v>
      </c>
      <c r="N62" s="51">
        <v>1880</v>
      </c>
      <c r="O62" s="51"/>
      <c r="P62" s="51"/>
      <c r="Q62" s="51"/>
      <c r="R62" s="51"/>
      <c r="S62" s="51"/>
      <c r="T62" s="51"/>
      <c r="U62" s="51" t="s">
        <v>713</v>
      </c>
      <c r="V62" s="51" t="s">
        <v>713</v>
      </c>
      <c r="W62" s="51" t="s">
        <v>713</v>
      </c>
      <c r="X62" s="51" t="s">
        <v>713</v>
      </c>
      <c r="Y62" s="51" t="s">
        <v>713</v>
      </c>
      <c r="Z62" s="51" t="s">
        <v>713</v>
      </c>
      <c r="AA62" s="51" t="s">
        <v>713</v>
      </c>
      <c r="AB62" s="51" t="s">
        <v>713</v>
      </c>
      <c r="AC62" s="51" t="s">
        <v>713</v>
      </c>
      <c r="AD62" s="51" t="s">
        <v>713</v>
      </c>
      <c r="AE62" s="51" t="s">
        <v>713</v>
      </c>
      <c r="AF62" s="51" t="s">
        <v>688</v>
      </c>
      <c r="AG62" s="51" t="s">
        <v>688</v>
      </c>
      <c r="AH62" s="51" t="s">
        <v>713</v>
      </c>
      <c r="AI62" s="51"/>
      <c r="AJ62" s="51"/>
      <c r="AK62" s="51"/>
      <c r="AL62" s="51" t="s">
        <v>713</v>
      </c>
      <c r="AM62" s="51" t="s">
        <v>713</v>
      </c>
      <c r="AN62" s="51" t="s">
        <v>713</v>
      </c>
    </row>
    <row r="63" spans="1:40" s="2" customFormat="1" ht="14.25">
      <c r="A63" s="124" t="s">
        <v>133</v>
      </c>
      <c r="B63" s="42" t="s">
        <v>363</v>
      </c>
      <c r="C63" s="125"/>
      <c r="D63" s="256">
        <v>46</v>
      </c>
      <c r="E63" s="257">
        <v>250</v>
      </c>
      <c r="F63" s="257">
        <f t="shared" si="1"/>
        <v>11500</v>
      </c>
      <c r="G63" s="260"/>
      <c r="H63" s="261">
        <f t="shared" si="2"/>
        <v>11500</v>
      </c>
      <c r="I63" s="262">
        <v>1</v>
      </c>
      <c r="J63" s="47" t="s">
        <v>747</v>
      </c>
      <c r="K63" s="47" t="s">
        <v>763</v>
      </c>
      <c r="L63" s="47" t="s">
        <v>716</v>
      </c>
      <c r="M63" s="47">
        <v>2</v>
      </c>
      <c r="N63" s="51">
        <v>1890</v>
      </c>
      <c r="O63" s="51"/>
      <c r="P63" s="51"/>
      <c r="Q63" s="51"/>
      <c r="R63" s="51"/>
      <c r="S63" s="51"/>
      <c r="T63" s="51"/>
      <c r="U63" s="51" t="s">
        <v>713</v>
      </c>
      <c r="V63" s="51" t="s">
        <v>713</v>
      </c>
      <c r="W63" s="51" t="s">
        <v>713</v>
      </c>
      <c r="X63" s="51" t="s">
        <v>713</v>
      </c>
      <c r="Y63" s="51" t="s">
        <v>713</v>
      </c>
      <c r="Z63" s="51" t="s">
        <v>713</v>
      </c>
      <c r="AA63" s="51" t="s">
        <v>713</v>
      </c>
      <c r="AB63" s="51" t="s">
        <v>713</v>
      </c>
      <c r="AC63" s="51" t="s">
        <v>713</v>
      </c>
      <c r="AD63" s="51" t="s">
        <v>713</v>
      </c>
      <c r="AE63" s="51" t="s">
        <v>713</v>
      </c>
      <c r="AF63" s="51" t="s">
        <v>688</v>
      </c>
      <c r="AG63" s="51" t="s">
        <v>688</v>
      </c>
      <c r="AH63" s="51" t="s">
        <v>713</v>
      </c>
      <c r="AI63" s="51"/>
      <c r="AJ63" s="51"/>
      <c r="AK63" s="51"/>
      <c r="AL63" s="51" t="s">
        <v>713</v>
      </c>
      <c r="AM63" s="51" t="s">
        <v>713</v>
      </c>
      <c r="AN63" s="51" t="s">
        <v>713</v>
      </c>
    </row>
    <row r="64" spans="1:40" s="2" customFormat="1" ht="14.25">
      <c r="A64" s="124" t="s">
        <v>135</v>
      </c>
      <c r="B64" s="42" t="s">
        <v>381</v>
      </c>
      <c r="C64" s="125"/>
      <c r="D64" s="256">
        <v>22.72</v>
      </c>
      <c r="E64" s="257">
        <v>250</v>
      </c>
      <c r="F64" s="257">
        <f t="shared" si="1"/>
        <v>5680</v>
      </c>
      <c r="G64" s="260"/>
      <c r="H64" s="261">
        <f t="shared" si="2"/>
        <v>5680</v>
      </c>
      <c r="I64" s="262">
        <v>1</v>
      </c>
      <c r="J64" s="47" t="s">
        <v>747</v>
      </c>
      <c r="K64" s="47" t="s">
        <v>763</v>
      </c>
      <c r="L64" s="47" t="s">
        <v>716</v>
      </c>
      <c r="M64" s="47">
        <v>2</v>
      </c>
      <c r="N64" s="51">
        <v>1900</v>
      </c>
      <c r="O64" s="51"/>
      <c r="P64" s="51"/>
      <c r="Q64" s="51"/>
      <c r="R64" s="51"/>
      <c r="S64" s="51"/>
      <c r="T64" s="51"/>
      <c r="U64" s="51" t="s">
        <v>713</v>
      </c>
      <c r="V64" s="51" t="s">
        <v>713</v>
      </c>
      <c r="W64" s="51" t="s">
        <v>713</v>
      </c>
      <c r="X64" s="51" t="s">
        <v>713</v>
      </c>
      <c r="Y64" s="51" t="s">
        <v>713</v>
      </c>
      <c r="Z64" s="51" t="s">
        <v>713</v>
      </c>
      <c r="AA64" s="51" t="s">
        <v>713</v>
      </c>
      <c r="AB64" s="51" t="s">
        <v>713</v>
      </c>
      <c r="AC64" s="51" t="s">
        <v>713</v>
      </c>
      <c r="AD64" s="51" t="s">
        <v>713</v>
      </c>
      <c r="AE64" s="51" t="s">
        <v>713</v>
      </c>
      <c r="AF64" s="51" t="s">
        <v>688</v>
      </c>
      <c r="AG64" s="51" t="s">
        <v>688</v>
      </c>
      <c r="AH64" s="51" t="s">
        <v>713</v>
      </c>
      <c r="AI64" s="51"/>
      <c r="AJ64" s="51"/>
      <c r="AK64" s="51"/>
      <c r="AL64" s="51" t="s">
        <v>713</v>
      </c>
      <c r="AM64" s="51" t="s">
        <v>713</v>
      </c>
      <c r="AN64" s="51" t="s">
        <v>713</v>
      </c>
    </row>
    <row r="65" spans="1:40" s="2" customFormat="1" ht="14.25">
      <c r="A65" s="124" t="s">
        <v>136</v>
      </c>
      <c r="B65" s="42" t="s">
        <v>668</v>
      </c>
      <c r="C65" s="125"/>
      <c r="D65" s="256">
        <v>97</v>
      </c>
      <c r="E65" s="257">
        <v>250</v>
      </c>
      <c r="F65" s="257">
        <f t="shared" si="1"/>
        <v>24250</v>
      </c>
      <c r="G65" s="263"/>
      <c r="H65" s="261">
        <f t="shared" si="2"/>
        <v>24250</v>
      </c>
      <c r="I65" s="262">
        <v>1</v>
      </c>
      <c r="J65" s="47" t="s">
        <v>747</v>
      </c>
      <c r="K65" s="47" t="s">
        <v>763</v>
      </c>
      <c r="L65" s="47" t="s">
        <v>716</v>
      </c>
      <c r="M65" s="47">
        <v>2</v>
      </c>
      <c r="N65" s="51"/>
      <c r="O65" s="51">
        <v>1914</v>
      </c>
      <c r="P65" s="51"/>
      <c r="Q65" s="51"/>
      <c r="R65" s="51"/>
      <c r="S65" s="51"/>
      <c r="T65" s="51"/>
      <c r="U65" s="51" t="s">
        <v>713</v>
      </c>
      <c r="V65" s="51" t="s">
        <v>713</v>
      </c>
      <c r="W65" s="51" t="s">
        <v>713</v>
      </c>
      <c r="X65" s="51" t="s">
        <v>713</v>
      </c>
      <c r="Y65" s="51" t="s">
        <v>713</v>
      </c>
      <c r="Z65" s="51" t="s">
        <v>713</v>
      </c>
      <c r="AA65" s="51" t="s">
        <v>713</v>
      </c>
      <c r="AB65" s="51" t="s">
        <v>713</v>
      </c>
      <c r="AC65" s="51" t="s">
        <v>713</v>
      </c>
      <c r="AD65" s="51" t="s">
        <v>713</v>
      </c>
      <c r="AE65" s="51" t="s">
        <v>713</v>
      </c>
      <c r="AF65" s="51" t="s">
        <v>688</v>
      </c>
      <c r="AG65" s="51" t="s">
        <v>688</v>
      </c>
      <c r="AH65" s="51" t="s">
        <v>713</v>
      </c>
      <c r="AI65" s="51"/>
      <c r="AJ65" s="51"/>
      <c r="AK65" s="51"/>
      <c r="AL65" s="51" t="s">
        <v>713</v>
      </c>
      <c r="AM65" s="51" t="s">
        <v>713</v>
      </c>
      <c r="AN65" s="51" t="s">
        <v>713</v>
      </c>
    </row>
    <row r="66" spans="1:40" s="2" customFormat="1" ht="14.25">
      <c r="A66" s="124" t="s">
        <v>138</v>
      </c>
      <c r="B66" s="126" t="s">
        <v>669</v>
      </c>
      <c r="C66" s="127"/>
      <c r="D66" s="256">
        <v>46</v>
      </c>
      <c r="E66" s="257">
        <v>250</v>
      </c>
      <c r="F66" s="257">
        <f t="shared" si="1"/>
        <v>11500</v>
      </c>
      <c r="G66" s="256"/>
      <c r="H66" s="261">
        <f t="shared" si="2"/>
        <v>11500</v>
      </c>
      <c r="I66" s="262">
        <v>1</v>
      </c>
      <c r="J66" s="47" t="s">
        <v>747</v>
      </c>
      <c r="K66" s="47" t="s">
        <v>763</v>
      </c>
      <c r="L66" s="47" t="s">
        <v>716</v>
      </c>
      <c r="M66" s="47">
        <v>2</v>
      </c>
      <c r="N66" s="51">
        <v>1900</v>
      </c>
      <c r="O66" s="51"/>
      <c r="P66" s="51"/>
      <c r="Q66" s="51"/>
      <c r="R66" s="51"/>
      <c r="S66" s="51"/>
      <c r="T66" s="51"/>
      <c r="U66" s="51" t="s">
        <v>713</v>
      </c>
      <c r="V66" s="51" t="s">
        <v>713</v>
      </c>
      <c r="W66" s="51" t="s">
        <v>713</v>
      </c>
      <c r="X66" s="51" t="s">
        <v>713</v>
      </c>
      <c r="Y66" s="51" t="s">
        <v>713</v>
      </c>
      <c r="Z66" s="51" t="s">
        <v>713</v>
      </c>
      <c r="AA66" s="51" t="s">
        <v>713</v>
      </c>
      <c r="AB66" s="51" t="s">
        <v>713</v>
      </c>
      <c r="AC66" s="51" t="s">
        <v>713</v>
      </c>
      <c r="AD66" s="51" t="s">
        <v>713</v>
      </c>
      <c r="AE66" s="51" t="s">
        <v>713</v>
      </c>
      <c r="AF66" s="51" t="s">
        <v>688</v>
      </c>
      <c r="AG66" s="51" t="s">
        <v>688</v>
      </c>
      <c r="AH66" s="51" t="s">
        <v>713</v>
      </c>
      <c r="AI66" s="51"/>
      <c r="AJ66" s="51"/>
      <c r="AK66" s="51"/>
      <c r="AL66" s="51" t="s">
        <v>713</v>
      </c>
      <c r="AM66" s="51" t="s">
        <v>713</v>
      </c>
      <c r="AN66" s="51" t="s">
        <v>713</v>
      </c>
    </row>
    <row r="67" spans="1:40" s="2" customFormat="1" ht="14.25">
      <c r="A67" s="124" t="s">
        <v>140</v>
      </c>
      <c r="B67" s="126" t="s">
        <v>670</v>
      </c>
      <c r="C67" s="127"/>
      <c r="D67" s="256">
        <v>12</v>
      </c>
      <c r="E67" s="257">
        <v>250</v>
      </c>
      <c r="F67" s="257">
        <f t="shared" si="1"/>
        <v>3000</v>
      </c>
      <c r="G67" s="256"/>
      <c r="H67" s="261">
        <f t="shared" si="2"/>
        <v>3000</v>
      </c>
      <c r="I67" s="262">
        <v>1</v>
      </c>
      <c r="J67" s="47" t="s">
        <v>747</v>
      </c>
      <c r="K67" s="47" t="s">
        <v>763</v>
      </c>
      <c r="L67" s="47" t="s">
        <v>716</v>
      </c>
      <c r="M67" s="47">
        <v>2</v>
      </c>
      <c r="N67" s="51">
        <v>1850</v>
      </c>
      <c r="O67" s="51"/>
      <c r="P67" s="51"/>
      <c r="Q67" s="51"/>
      <c r="R67" s="51"/>
      <c r="S67" s="51"/>
      <c r="T67" s="51"/>
      <c r="U67" s="51" t="s">
        <v>713</v>
      </c>
      <c r="V67" s="51" t="s">
        <v>713</v>
      </c>
      <c r="W67" s="51" t="s">
        <v>713</v>
      </c>
      <c r="X67" s="51" t="s">
        <v>713</v>
      </c>
      <c r="Y67" s="51" t="s">
        <v>713</v>
      </c>
      <c r="Z67" s="51" t="s">
        <v>713</v>
      </c>
      <c r="AA67" s="51" t="s">
        <v>713</v>
      </c>
      <c r="AB67" s="51" t="s">
        <v>713</v>
      </c>
      <c r="AC67" s="51" t="s">
        <v>713</v>
      </c>
      <c r="AD67" s="51" t="s">
        <v>713</v>
      </c>
      <c r="AE67" s="51" t="s">
        <v>713</v>
      </c>
      <c r="AF67" s="51" t="s">
        <v>688</v>
      </c>
      <c r="AG67" s="51" t="s">
        <v>688</v>
      </c>
      <c r="AH67" s="51" t="s">
        <v>713</v>
      </c>
      <c r="AI67" s="51"/>
      <c r="AJ67" s="51"/>
      <c r="AK67" s="51"/>
      <c r="AL67" s="51" t="s">
        <v>713</v>
      </c>
      <c r="AM67" s="51" t="s">
        <v>713</v>
      </c>
      <c r="AN67" s="51" t="s">
        <v>713</v>
      </c>
    </row>
    <row r="68" spans="1:40" s="2" customFormat="1" ht="14.25">
      <c r="A68" s="124" t="s">
        <v>142</v>
      </c>
      <c r="B68" s="126" t="s">
        <v>671</v>
      </c>
      <c r="C68" s="127"/>
      <c r="D68" s="256">
        <v>11</v>
      </c>
      <c r="E68" s="257">
        <v>250</v>
      </c>
      <c r="F68" s="257">
        <f t="shared" si="1"/>
        <v>2750</v>
      </c>
      <c r="G68" s="256"/>
      <c r="H68" s="261">
        <f t="shared" si="2"/>
        <v>2750</v>
      </c>
      <c r="I68" s="262">
        <v>1</v>
      </c>
      <c r="J68" s="47" t="s">
        <v>747</v>
      </c>
      <c r="K68" s="47" t="s">
        <v>763</v>
      </c>
      <c r="L68" s="47" t="s">
        <v>716</v>
      </c>
      <c r="M68" s="47">
        <v>2</v>
      </c>
      <c r="N68" s="51">
        <v>1900</v>
      </c>
      <c r="O68" s="51"/>
      <c r="P68" s="51"/>
      <c r="Q68" s="51"/>
      <c r="R68" s="51"/>
      <c r="S68" s="51"/>
      <c r="T68" s="51"/>
      <c r="U68" s="51" t="s">
        <v>713</v>
      </c>
      <c r="V68" s="51" t="s">
        <v>713</v>
      </c>
      <c r="W68" s="51" t="s">
        <v>713</v>
      </c>
      <c r="X68" s="51" t="s">
        <v>713</v>
      </c>
      <c r="Y68" s="51" t="s">
        <v>713</v>
      </c>
      <c r="Z68" s="51" t="s">
        <v>713</v>
      </c>
      <c r="AA68" s="51" t="s">
        <v>713</v>
      </c>
      <c r="AB68" s="51" t="s">
        <v>713</v>
      </c>
      <c r="AC68" s="51" t="s">
        <v>713</v>
      </c>
      <c r="AD68" s="51" t="s">
        <v>713</v>
      </c>
      <c r="AE68" s="51" t="s">
        <v>713</v>
      </c>
      <c r="AF68" s="51" t="s">
        <v>688</v>
      </c>
      <c r="AG68" s="51" t="s">
        <v>688</v>
      </c>
      <c r="AH68" s="51" t="s">
        <v>713</v>
      </c>
      <c r="AI68" s="51"/>
      <c r="AJ68" s="51"/>
      <c r="AK68" s="51"/>
      <c r="AL68" s="51" t="s">
        <v>713</v>
      </c>
      <c r="AM68" s="51" t="s">
        <v>713</v>
      </c>
      <c r="AN68" s="51" t="s">
        <v>713</v>
      </c>
    </row>
    <row r="69" spans="1:40" s="2" customFormat="1" ht="14.25">
      <c r="A69" s="124" t="s">
        <v>144</v>
      </c>
      <c r="B69" s="126" t="s">
        <v>672</v>
      </c>
      <c r="C69" s="127"/>
      <c r="D69" s="256">
        <v>75</v>
      </c>
      <c r="E69" s="257">
        <v>250</v>
      </c>
      <c r="F69" s="257">
        <f t="shared" si="1"/>
        <v>18750</v>
      </c>
      <c r="G69" s="256"/>
      <c r="H69" s="261">
        <f t="shared" si="2"/>
        <v>18750</v>
      </c>
      <c r="I69" s="262">
        <v>1</v>
      </c>
      <c r="J69" s="47" t="s">
        <v>747</v>
      </c>
      <c r="K69" s="47" t="s">
        <v>763</v>
      </c>
      <c r="L69" s="47" t="s">
        <v>716</v>
      </c>
      <c r="M69" s="47">
        <v>2</v>
      </c>
      <c r="N69" s="51"/>
      <c r="O69" s="51">
        <v>1909</v>
      </c>
      <c r="P69" s="51"/>
      <c r="Q69" s="51"/>
      <c r="R69" s="51"/>
      <c r="S69" s="51"/>
      <c r="T69" s="51"/>
      <c r="U69" s="51" t="s">
        <v>713</v>
      </c>
      <c r="V69" s="51" t="s">
        <v>713</v>
      </c>
      <c r="W69" s="51" t="s">
        <v>713</v>
      </c>
      <c r="X69" s="51" t="s">
        <v>713</v>
      </c>
      <c r="Y69" s="51" t="s">
        <v>713</v>
      </c>
      <c r="Z69" s="51" t="s">
        <v>713</v>
      </c>
      <c r="AA69" s="51" t="s">
        <v>713</v>
      </c>
      <c r="AB69" s="51" t="s">
        <v>713</v>
      </c>
      <c r="AC69" s="51" t="s">
        <v>713</v>
      </c>
      <c r="AD69" s="51" t="s">
        <v>713</v>
      </c>
      <c r="AE69" s="51" t="s">
        <v>713</v>
      </c>
      <c r="AF69" s="51" t="s">
        <v>688</v>
      </c>
      <c r="AG69" s="51" t="s">
        <v>688</v>
      </c>
      <c r="AH69" s="51" t="s">
        <v>713</v>
      </c>
      <c r="AI69" s="51"/>
      <c r="AJ69" s="51"/>
      <c r="AK69" s="51"/>
      <c r="AL69" s="51" t="s">
        <v>713</v>
      </c>
      <c r="AM69" s="51" t="s">
        <v>713</v>
      </c>
      <c r="AN69" s="51" t="s">
        <v>713</v>
      </c>
    </row>
    <row r="70" spans="1:40" s="2" customFormat="1" ht="14.25">
      <c r="A70" s="124" t="s">
        <v>146</v>
      </c>
      <c r="B70" s="42" t="s">
        <v>404</v>
      </c>
      <c r="C70" s="125"/>
      <c r="D70" s="256">
        <v>22</v>
      </c>
      <c r="E70" s="257">
        <v>250</v>
      </c>
      <c r="F70" s="257"/>
      <c r="G70" s="260">
        <v>17314.68</v>
      </c>
      <c r="H70" s="261">
        <f t="shared" si="2"/>
        <v>-17314.68</v>
      </c>
      <c r="I70" s="262">
        <v>1</v>
      </c>
      <c r="J70" s="47" t="s">
        <v>747</v>
      </c>
      <c r="K70" s="47" t="s">
        <v>763</v>
      </c>
      <c r="L70" s="47" t="s">
        <v>716</v>
      </c>
      <c r="M70" s="47">
        <v>2</v>
      </c>
      <c r="N70" s="51"/>
      <c r="O70" s="51">
        <v>1910</v>
      </c>
      <c r="P70" s="51"/>
      <c r="Q70" s="51"/>
      <c r="R70" s="51"/>
      <c r="S70" s="51"/>
      <c r="T70" s="51"/>
      <c r="U70" s="51" t="s">
        <v>713</v>
      </c>
      <c r="V70" s="51" t="s">
        <v>713</v>
      </c>
      <c r="W70" s="51" t="s">
        <v>713</v>
      </c>
      <c r="X70" s="51" t="s">
        <v>713</v>
      </c>
      <c r="Y70" s="51" t="s">
        <v>713</v>
      </c>
      <c r="Z70" s="51" t="s">
        <v>713</v>
      </c>
      <c r="AA70" s="51" t="s">
        <v>713</v>
      </c>
      <c r="AB70" s="51" t="s">
        <v>713</v>
      </c>
      <c r="AC70" s="51" t="s">
        <v>713</v>
      </c>
      <c r="AD70" s="51" t="s">
        <v>713</v>
      </c>
      <c r="AE70" s="51" t="s">
        <v>713</v>
      </c>
      <c r="AF70" s="51" t="s">
        <v>688</v>
      </c>
      <c r="AG70" s="51" t="s">
        <v>688</v>
      </c>
      <c r="AH70" s="51" t="s">
        <v>713</v>
      </c>
      <c r="AI70" s="51"/>
      <c r="AJ70" s="51"/>
      <c r="AK70" s="51"/>
      <c r="AL70" s="51" t="s">
        <v>713</v>
      </c>
      <c r="AM70" s="51" t="s">
        <v>713</v>
      </c>
      <c r="AN70" s="51" t="s">
        <v>713</v>
      </c>
    </row>
    <row r="71" spans="1:40" s="2" customFormat="1" ht="14.25">
      <c r="A71" s="124" t="s">
        <v>148</v>
      </c>
      <c r="B71" s="42" t="s">
        <v>411</v>
      </c>
      <c r="D71" s="258">
        <v>45</v>
      </c>
      <c r="E71" s="257">
        <v>250</v>
      </c>
      <c r="F71" s="257">
        <f t="shared" si="1"/>
        <v>11250</v>
      </c>
      <c r="G71" s="260"/>
      <c r="H71" s="261">
        <f t="shared" si="2"/>
        <v>11250</v>
      </c>
      <c r="I71" s="262">
        <v>1</v>
      </c>
      <c r="J71" s="47" t="s">
        <v>747</v>
      </c>
      <c r="K71" s="47" t="s">
        <v>763</v>
      </c>
      <c r="L71" s="47" t="s">
        <v>716</v>
      </c>
      <c r="M71" s="47">
        <v>2</v>
      </c>
      <c r="N71" s="51">
        <v>1900</v>
      </c>
      <c r="O71" s="51"/>
      <c r="P71" s="51"/>
      <c r="Q71" s="51"/>
      <c r="R71" s="51"/>
      <c r="S71" s="51"/>
      <c r="T71" s="51"/>
      <c r="U71" s="51" t="s">
        <v>713</v>
      </c>
      <c r="V71" s="51" t="s">
        <v>713</v>
      </c>
      <c r="W71" s="51" t="s">
        <v>713</v>
      </c>
      <c r="X71" s="51" t="s">
        <v>713</v>
      </c>
      <c r="Y71" s="51" t="s">
        <v>713</v>
      </c>
      <c r="Z71" s="51" t="s">
        <v>713</v>
      </c>
      <c r="AA71" s="51" t="s">
        <v>713</v>
      </c>
      <c r="AB71" s="51" t="s">
        <v>713</v>
      </c>
      <c r="AC71" s="51" t="s">
        <v>713</v>
      </c>
      <c r="AD71" s="51" t="s">
        <v>713</v>
      </c>
      <c r="AE71" s="51" t="s">
        <v>713</v>
      </c>
      <c r="AF71" s="51" t="s">
        <v>688</v>
      </c>
      <c r="AG71" s="51" t="s">
        <v>688</v>
      </c>
      <c r="AH71" s="51" t="s">
        <v>713</v>
      </c>
      <c r="AI71" s="51"/>
      <c r="AJ71" s="51"/>
      <c r="AK71" s="51"/>
      <c r="AL71" s="51" t="s">
        <v>713</v>
      </c>
      <c r="AM71" s="51" t="s">
        <v>713</v>
      </c>
      <c r="AN71" s="51" t="s">
        <v>713</v>
      </c>
    </row>
    <row r="72" spans="1:40" s="2" customFormat="1" ht="14.25">
      <c r="A72" s="124" t="s">
        <v>150</v>
      </c>
      <c r="B72" s="42" t="s">
        <v>673</v>
      </c>
      <c r="C72" s="125"/>
      <c r="D72" s="256">
        <v>47</v>
      </c>
      <c r="E72" s="257">
        <v>250</v>
      </c>
      <c r="F72" s="257">
        <f t="shared" si="1"/>
        <v>11750</v>
      </c>
      <c r="G72" s="260"/>
      <c r="H72" s="261">
        <f t="shared" si="2"/>
        <v>11750</v>
      </c>
      <c r="I72" s="262">
        <v>1</v>
      </c>
      <c r="J72" s="47" t="s">
        <v>747</v>
      </c>
      <c r="K72" s="47" t="s">
        <v>763</v>
      </c>
      <c r="L72" s="47" t="s">
        <v>716</v>
      </c>
      <c r="M72" s="47">
        <v>2</v>
      </c>
      <c r="N72" s="51">
        <v>1880</v>
      </c>
      <c r="O72" s="51"/>
      <c r="P72" s="51"/>
      <c r="Q72" s="51"/>
      <c r="R72" s="51"/>
      <c r="S72" s="51"/>
      <c r="T72" s="51"/>
      <c r="U72" s="51" t="s">
        <v>713</v>
      </c>
      <c r="V72" s="51" t="s">
        <v>713</v>
      </c>
      <c r="W72" s="51" t="s">
        <v>713</v>
      </c>
      <c r="X72" s="51" t="s">
        <v>713</v>
      </c>
      <c r="Y72" s="51" t="s">
        <v>713</v>
      </c>
      <c r="Z72" s="51" t="s">
        <v>713</v>
      </c>
      <c r="AA72" s="51" t="s">
        <v>713</v>
      </c>
      <c r="AB72" s="51" t="s">
        <v>713</v>
      </c>
      <c r="AC72" s="51" t="s">
        <v>713</v>
      </c>
      <c r="AD72" s="51" t="s">
        <v>713</v>
      </c>
      <c r="AE72" s="51" t="s">
        <v>713</v>
      </c>
      <c r="AF72" s="51" t="s">
        <v>688</v>
      </c>
      <c r="AG72" s="51" t="s">
        <v>688</v>
      </c>
      <c r="AH72" s="51" t="s">
        <v>713</v>
      </c>
      <c r="AI72" s="51"/>
      <c r="AJ72" s="51"/>
      <c r="AK72" s="51"/>
      <c r="AL72" s="51" t="s">
        <v>713</v>
      </c>
      <c r="AM72" s="51" t="s">
        <v>713</v>
      </c>
      <c r="AN72" s="51" t="s">
        <v>713</v>
      </c>
    </row>
    <row r="73" spans="1:40" s="2" customFormat="1" ht="14.25">
      <c r="A73" s="124" t="s">
        <v>152</v>
      </c>
      <c r="B73" s="42" t="s">
        <v>674</v>
      </c>
      <c r="C73" s="125"/>
      <c r="D73" s="256">
        <v>22</v>
      </c>
      <c r="E73" s="257">
        <v>250</v>
      </c>
      <c r="F73" s="257"/>
      <c r="G73" s="260">
        <v>12699.38</v>
      </c>
      <c r="H73" s="261">
        <f aca="true" t="shared" si="3" ref="H73:H128">F73-G73</f>
        <v>-12699.38</v>
      </c>
      <c r="I73" s="262">
        <v>1</v>
      </c>
      <c r="J73" s="47" t="s">
        <v>747</v>
      </c>
      <c r="K73" s="47" t="s">
        <v>763</v>
      </c>
      <c r="L73" s="47" t="s">
        <v>716</v>
      </c>
      <c r="M73" s="47">
        <v>2</v>
      </c>
      <c r="N73" s="51">
        <v>1900</v>
      </c>
      <c r="O73" s="51"/>
      <c r="P73" s="51"/>
      <c r="Q73" s="51"/>
      <c r="R73" s="51"/>
      <c r="S73" s="51"/>
      <c r="T73" s="51"/>
      <c r="U73" s="51" t="s">
        <v>713</v>
      </c>
      <c r="V73" s="51" t="s">
        <v>713</v>
      </c>
      <c r="W73" s="51" t="s">
        <v>713</v>
      </c>
      <c r="X73" s="51" t="s">
        <v>713</v>
      </c>
      <c r="Y73" s="51" t="s">
        <v>713</v>
      </c>
      <c r="Z73" s="51" t="s">
        <v>713</v>
      </c>
      <c r="AA73" s="51" t="s">
        <v>713</v>
      </c>
      <c r="AB73" s="51" t="s">
        <v>713</v>
      </c>
      <c r="AC73" s="51" t="s">
        <v>713</v>
      </c>
      <c r="AD73" s="51" t="s">
        <v>713</v>
      </c>
      <c r="AE73" s="51" t="s">
        <v>713</v>
      </c>
      <c r="AF73" s="51" t="s">
        <v>688</v>
      </c>
      <c r="AG73" s="51" t="s">
        <v>688</v>
      </c>
      <c r="AH73" s="51" t="s">
        <v>713</v>
      </c>
      <c r="AI73" s="51"/>
      <c r="AJ73" s="51"/>
      <c r="AK73" s="51"/>
      <c r="AL73" s="51" t="s">
        <v>713</v>
      </c>
      <c r="AM73" s="51" t="s">
        <v>713</v>
      </c>
      <c r="AN73" s="51" t="s">
        <v>713</v>
      </c>
    </row>
    <row r="74" spans="1:40" s="2" customFormat="1" ht="14.25">
      <c r="A74" s="124" t="s">
        <v>154</v>
      </c>
      <c r="B74" s="42" t="s">
        <v>675</v>
      </c>
      <c r="C74" s="125"/>
      <c r="D74" s="256">
        <v>23.23</v>
      </c>
      <c r="E74" s="257">
        <v>250</v>
      </c>
      <c r="F74" s="257"/>
      <c r="G74" s="260">
        <v>16434.96</v>
      </c>
      <c r="H74" s="261">
        <f t="shared" si="3"/>
        <v>-16434.96</v>
      </c>
      <c r="I74" s="262">
        <v>1</v>
      </c>
      <c r="J74" s="47" t="s">
        <v>747</v>
      </c>
      <c r="K74" s="47" t="s">
        <v>763</v>
      </c>
      <c r="L74" s="47" t="s">
        <v>716</v>
      </c>
      <c r="M74" s="47">
        <v>2</v>
      </c>
      <c r="N74" s="51">
        <v>1900</v>
      </c>
      <c r="O74" s="51"/>
      <c r="P74" s="51"/>
      <c r="Q74" s="51"/>
      <c r="R74" s="51"/>
      <c r="S74" s="51"/>
      <c r="T74" s="51"/>
      <c r="U74" s="51" t="s">
        <v>713</v>
      </c>
      <c r="V74" s="51" t="s">
        <v>713</v>
      </c>
      <c r="W74" s="51" t="s">
        <v>713</v>
      </c>
      <c r="X74" s="51" t="s">
        <v>713</v>
      </c>
      <c r="Y74" s="51" t="s">
        <v>713</v>
      </c>
      <c r="Z74" s="51" t="s">
        <v>713</v>
      </c>
      <c r="AA74" s="51" t="s">
        <v>713</v>
      </c>
      <c r="AB74" s="51" t="s">
        <v>713</v>
      </c>
      <c r="AC74" s="51" t="s">
        <v>713</v>
      </c>
      <c r="AD74" s="51" t="s">
        <v>713</v>
      </c>
      <c r="AE74" s="51" t="s">
        <v>713</v>
      </c>
      <c r="AF74" s="51" t="s">
        <v>688</v>
      </c>
      <c r="AG74" s="51" t="s">
        <v>688</v>
      </c>
      <c r="AH74" s="51" t="s">
        <v>713</v>
      </c>
      <c r="AI74" s="51"/>
      <c r="AJ74" s="51"/>
      <c r="AK74" s="51"/>
      <c r="AL74" s="51" t="s">
        <v>713</v>
      </c>
      <c r="AM74" s="51" t="s">
        <v>713</v>
      </c>
      <c r="AN74" s="51" t="s">
        <v>713</v>
      </c>
    </row>
    <row r="75" spans="1:40" s="2" customFormat="1" ht="14.25">
      <c r="A75" s="124" t="s">
        <v>156</v>
      </c>
      <c r="B75" s="42" t="s">
        <v>676</v>
      </c>
      <c r="C75" s="125"/>
      <c r="D75" s="256">
        <v>51.08</v>
      </c>
      <c r="E75" s="257">
        <v>250</v>
      </c>
      <c r="F75" s="257">
        <f aca="true" t="shared" si="4" ref="F75:F128">D75*E75</f>
        <v>12770</v>
      </c>
      <c r="G75" s="260"/>
      <c r="H75" s="261">
        <f t="shared" si="3"/>
        <v>12770</v>
      </c>
      <c r="I75" s="262">
        <v>1</v>
      </c>
      <c r="J75" s="47" t="s">
        <v>747</v>
      </c>
      <c r="K75" s="47" t="s">
        <v>763</v>
      </c>
      <c r="L75" s="47" t="s">
        <v>716</v>
      </c>
      <c r="M75" s="47">
        <v>2</v>
      </c>
      <c r="N75" s="51">
        <v>1895</v>
      </c>
      <c r="O75" s="51"/>
      <c r="P75" s="51"/>
      <c r="Q75" s="51"/>
      <c r="R75" s="51"/>
      <c r="S75" s="51"/>
      <c r="T75" s="51"/>
      <c r="U75" s="51" t="s">
        <v>713</v>
      </c>
      <c r="V75" s="51" t="s">
        <v>713</v>
      </c>
      <c r="W75" s="51" t="s">
        <v>713</v>
      </c>
      <c r="X75" s="51" t="s">
        <v>713</v>
      </c>
      <c r="Y75" s="51" t="s">
        <v>713</v>
      </c>
      <c r="Z75" s="51" t="s">
        <v>713</v>
      </c>
      <c r="AA75" s="51" t="s">
        <v>713</v>
      </c>
      <c r="AB75" s="51" t="s">
        <v>713</v>
      </c>
      <c r="AC75" s="51" t="s">
        <v>713</v>
      </c>
      <c r="AD75" s="51" t="s">
        <v>713</v>
      </c>
      <c r="AE75" s="51" t="s">
        <v>713</v>
      </c>
      <c r="AF75" s="51" t="s">
        <v>688</v>
      </c>
      <c r="AG75" s="51" t="s">
        <v>688</v>
      </c>
      <c r="AH75" s="51" t="s">
        <v>713</v>
      </c>
      <c r="AI75" s="51"/>
      <c r="AJ75" s="51"/>
      <c r="AK75" s="51"/>
      <c r="AL75" s="51" t="s">
        <v>713</v>
      </c>
      <c r="AM75" s="51" t="s">
        <v>713</v>
      </c>
      <c r="AN75" s="51" t="s">
        <v>713</v>
      </c>
    </row>
    <row r="76" spans="1:40" s="2" customFormat="1" ht="14.25">
      <c r="A76" s="124" t="s">
        <v>158</v>
      </c>
      <c r="B76" s="42" t="s">
        <v>451</v>
      </c>
      <c r="C76" s="125"/>
      <c r="D76" s="256">
        <v>14.92</v>
      </c>
      <c r="E76" s="257">
        <v>250</v>
      </c>
      <c r="F76" s="257"/>
      <c r="G76" s="260">
        <v>14725.36</v>
      </c>
      <c r="H76" s="261">
        <f t="shared" si="3"/>
        <v>-14725.36</v>
      </c>
      <c r="I76" s="262">
        <v>1</v>
      </c>
      <c r="J76" s="47" t="s">
        <v>747</v>
      </c>
      <c r="K76" s="47" t="s">
        <v>763</v>
      </c>
      <c r="L76" s="47" t="s">
        <v>716</v>
      </c>
      <c r="M76" s="47">
        <v>2</v>
      </c>
      <c r="N76" s="51">
        <v>1900</v>
      </c>
      <c r="O76" s="51"/>
      <c r="P76" s="51"/>
      <c r="Q76" s="51"/>
      <c r="R76" s="51"/>
      <c r="S76" s="51"/>
      <c r="T76" s="51"/>
      <c r="U76" s="51" t="s">
        <v>713</v>
      </c>
      <c r="V76" s="51" t="s">
        <v>713</v>
      </c>
      <c r="W76" s="51" t="s">
        <v>713</v>
      </c>
      <c r="X76" s="51" t="s">
        <v>713</v>
      </c>
      <c r="Y76" s="51" t="s">
        <v>713</v>
      </c>
      <c r="Z76" s="51" t="s">
        <v>713</v>
      </c>
      <c r="AA76" s="51" t="s">
        <v>713</v>
      </c>
      <c r="AB76" s="51" t="s">
        <v>713</v>
      </c>
      <c r="AC76" s="51" t="s">
        <v>713</v>
      </c>
      <c r="AD76" s="51" t="s">
        <v>713</v>
      </c>
      <c r="AE76" s="51" t="s">
        <v>713</v>
      </c>
      <c r="AF76" s="51" t="s">
        <v>688</v>
      </c>
      <c r="AG76" s="51" t="s">
        <v>688</v>
      </c>
      <c r="AH76" s="51" t="s">
        <v>713</v>
      </c>
      <c r="AI76" s="51"/>
      <c r="AJ76" s="51"/>
      <c r="AK76" s="51"/>
      <c r="AL76" s="51" t="s">
        <v>713</v>
      </c>
      <c r="AM76" s="51" t="s">
        <v>713</v>
      </c>
      <c r="AN76" s="51" t="s">
        <v>713</v>
      </c>
    </row>
    <row r="77" spans="1:40" s="2" customFormat="1" ht="14.25">
      <c r="A77" s="124" t="s">
        <v>160</v>
      </c>
      <c r="B77" s="42" t="s">
        <v>677</v>
      </c>
      <c r="C77" s="125"/>
      <c r="D77" s="258">
        <v>30</v>
      </c>
      <c r="E77" s="257">
        <v>250</v>
      </c>
      <c r="F77" s="257">
        <f t="shared" si="4"/>
        <v>7500</v>
      </c>
      <c r="G77" s="260"/>
      <c r="H77" s="261">
        <f t="shared" si="3"/>
        <v>7500</v>
      </c>
      <c r="I77" s="262">
        <v>1</v>
      </c>
      <c r="J77" s="47" t="s">
        <v>747</v>
      </c>
      <c r="K77" s="47" t="s">
        <v>763</v>
      </c>
      <c r="L77" s="47" t="s">
        <v>716</v>
      </c>
      <c r="M77" s="47">
        <v>2</v>
      </c>
      <c r="N77" s="51">
        <v>1900</v>
      </c>
      <c r="O77" s="51"/>
      <c r="P77" s="51"/>
      <c r="Q77" s="51"/>
      <c r="R77" s="51"/>
      <c r="S77" s="51"/>
      <c r="T77" s="51"/>
      <c r="U77" s="51" t="s">
        <v>713</v>
      </c>
      <c r="V77" s="51" t="s">
        <v>713</v>
      </c>
      <c r="W77" s="51" t="s">
        <v>713</v>
      </c>
      <c r="X77" s="51" t="s">
        <v>713</v>
      </c>
      <c r="Y77" s="51" t="s">
        <v>713</v>
      </c>
      <c r="Z77" s="51" t="s">
        <v>713</v>
      </c>
      <c r="AA77" s="51" t="s">
        <v>713</v>
      </c>
      <c r="AB77" s="51" t="s">
        <v>713</v>
      </c>
      <c r="AC77" s="51" t="s">
        <v>713</v>
      </c>
      <c r="AD77" s="51" t="s">
        <v>713</v>
      </c>
      <c r="AE77" s="51" t="s">
        <v>713</v>
      </c>
      <c r="AF77" s="51" t="s">
        <v>688</v>
      </c>
      <c r="AG77" s="51" t="s">
        <v>688</v>
      </c>
      <c r="AH77" s="51" t="s">
        <v>713</v>
      </c>
      <c r="AI77" s="51"/>
      <c r="AJ77" s="51"/>
      <c r="AK77" s="51"/>
      <c r="AL77" s="51" t="s">
        <v>713</v>
      </c>
      <c r="AM77" s="51" t="s">
        <v>713</v>
      </c>
      <c r="AN77" s="51" t="s">
        <v>713</v>
      </c>
    </row>
    <row r="78" spans="1:40" s="2" customFormat="1" ht="14.25">
      <c r="A78" s="124" t="s">
        <v>162</v>
      </c>
      <c r="B78" s="42" t="s">
        <v>463</v>
      </c>
      <c r="C78" s="125"/>
      <c r="D78" s="256">
        <v>53</v>
      </c>
      <c r="E78" s="257">
        <v>250</v>
      </c>
      <c r="F78" s="257">
        <f t="shared" si="4"/>
        <v>13250</v>
      </c>
      <c r="G78" s="260"/>
      <c r="H78" s="261">
        <f t="shared" si="3"/>
        <v>13250</v>
      </c>
      <c r="I78" s="262">
        <v>1</v>
      </c>
      <c r="J78" s="47" t="s">
        <v>747</v>
      </c>
      <c r="K78" s="47" t="s">
        <v>763</v>
      </c>
      <c r="L78" s="47" t="s">
        <v>716</v>
      </c>
      <c r="M78" s="47">
        <v>2</v>
      </c>
      <c r="N78" s="51">
        <v>1900</v>
      </c>
      <c r="O78" s="51"/>
      <c r="P78" s="51"/>
      <c r="Q78" s="51"/>
      <c r="R78" s="51"/>
      <c r="S78" s="51"/>
      <c r="T78" s="51"/>
      <c r="U78" s="51" t="s">
        <v>713</v>
      </c>
      <c r="V78" s="51" t="s">
        <v>713</v>
      </c>
      <c r="W78" s="51" t="s">
        <v>713</v>
      </c>
      <c r="X78" s="51" t="s">
        <v>713</v>
      </c>
      <c r="Y78" s="51" t="s">
        <v>713</v>
      </c>
      <c r="Z78" s="51" t="s">
        <v>713</v>
      </c>
      <c r="AA78" s="51" t="s">
        <v>713</v>
      </c>
      <c r="AB78" s="51" t="s">
        <v>713</v>
      </c>
      <c r="AC78" s="51" t="s">
        <v>713</v>
      </c>
      <c r="AD78" s="51" t="s">
        <v>713</v>
      </c>
      <c r="AE78" s="51" t="s">
        <v>713</v>
      </c>
      <c r="AF78" s="51" t="s">
        <v>688</v>
      </c>
      <c r="AG78" s="51" t="s">
        <v>688</v>
      </c>
      <c r="AH78" s="51" t="s">
        <v>713</v>
      </c>
      <c r="AI78" s="51"/>
      <c r="AJ78" s="51"/>
      <c r="AK78" s="51"/>
      <c r="AL78" s="51" t="s">
        <v>713</v>
      </c>
      <c r="AM78" s="51" t="s">
        <v>713</v>
      </c>
      <c r="AN78" s="51" t="s">
        <v>713</v>
      </c>
    </row>
    <row r="79" spans="1:40" s="2" customFormat="1" ht="14.25">
      <c r="A79" s="124" t="s">
        <v>164</v>
      </c>
      <c r="B79" s="42" t="s">
        <v>678</v>
      </c>
      <c r="C79" s="125"/>
      <c r="D79" s="256">
        <v>13</v>
      </c>
      <c r="E79" s="257">
        <v>250</v>
      </c>
      <c r="F79" s="257"/>
      <c r="G79" s="260">
        <v>14930.84</v>
      </c>
      <c r="H79" s="261">
        <f t="shared" si="3"/>
        <v>-14930.84</v>
      </c>
      <c r="I79" s="262">
        <v>1</v>
      </c>
      <c r="J79" s="47" t="s">
        <v>747</v>
      </c>
      <c r="K79" s="47" t="s">
        <v>763</v>
      </c>
      <c r="L79" s="47" t="s">
        <v>716</v>
      </c>
      <c r="M79" s="47">
        <v>2</v>
      </c>
      <c r="N79" s="51">
        <v>1820</v>
      </c>
      <c r="O79" s="51"/>
      <c r="P79" s="51"/>
      <c r="Q79" s="51"/>
      <c r="R79" s="51"/>
      <c r="S79" s="51"/>
      <c r="T79" s="51"/>
      <c r="U79" s="51" t="s">
        <v>713</v>
      </c>
      <c r="V79" s="51" t="s">
        <v>713</v>
      </c>
      <c r="W79" s="51" t="s">
        <v>713</v>
      </c>
      <c r="X79" s="51" t="s">
        <v>713</v>
      </c>
      <c r="Y79" s="51" t="s">
        <v>713</v>
      </c>
      <c r="Z79" s="51" t="s">
        <v>713</v>
      </c>
      <c r="AA79" s="51" t="s">
        <v>713</v>
      </c>
      <c r="AB79" s="51" t="s">
        <v>713</v>
      </c>
      <c r="AC79" s="51" t="s">
        <v>713</v>
      </c>
      <c r="AD79" s="51" t="s">
        <v>713</v>
      </c>
      <c r="AE79" s="51" t="s">
        <v>713</v>
      </c>
      <c r="AF79" s="51" t="s">
        <v>688</v>
      </c>
      <c r="AG79" s="51" t="s">
        <v>688</v>
      </c>
      <c r="AH79" s="51" t="s">
        <v>713</v>
      </c>
      <c r="AI79" s="51"/>
      <c r="AJ79" s="51"/>
      <c r="AK79" s="51"/>
      <c r="AL79" s="51" t="s">
        <v>713</v>
      </c>
      <c r="AM79" s="51" t="s">
        <v>713</v>
      </c>
      <c r="AN79" s="51" t="s">
        <v>713</v>
      </c>
    </row>
    <row r="80" spans="1:40" s="2" customFormat="1" ht="14.25">
      <c r="A80" s="124" t="s">
        <v>166</v>
      </c>
      <c r="B80" s="42" t="s">
        <v>480</v>
      </c>
      <c r="C80" s="125"/>
      <c r="D80" s="256">
        <v>52</v>
      </c>
      <c r="E80" s="257">
        <v>250</v>
      </c>
      <c r="F80" s="257">
        <f t="shared" si="4"/>
        <v>13000</v>
      </c>
      <c r="G80" s="260"/>
      <c r="H80" s="261">
        <f t="shared" si="3"/>
        <v>13000</v>
      </c>
      <c r="I80" s="262">
        <v>1</v>
      </c>
      <c r="J80" s="47" t="s">
        <v>747</v>
      </c>
      <c r="K80" s="47" t="s">
        <v>763</v>
      </c>
      <c r="L80" s="47" t="s">
        <v>716</v>
      </c>
      <c r="M80" s="47">
        <v>2</v>
      </c>
      <c r="N80" s="51"/>
      <c r="O80" s="51">
        <v>1910</v>
      </c>
      <c r="P80" s="51"/>
      <c r="Q80" s="51"/>
      <c r="R80" s="51"/>
      <c r="S80" s="51"/>
      <c r="T80" s="51"/>
      <c r="U80" s="51" t="s">
        <v>713</v>
      </c>
      <c r="V80" s="51" t="s">
        <v>713</v>
      </c>
      <c r="W80" s="51" t="s">
        <v>713</v>
      </c>
      <c r="X80" s="51" t="s">
        <v>713</v>
      </c>
      <c r="Y80" s="51" t="s">
        <v>713</v>
      </c>
      <c r="Z80" s="51" t="s">
        <v>713</v>
      </c>
      <c r="AA80" s="51" t="s">
        <v>713</v>
      </c>
      <c r="AB80" s="51" t="s">
        <v>713</v>
      </c>
      <c r="AC80" s="51" t="s">
        <v>713</v>
      </c>
      <c r="AD80" s="51" t="s">
        <v>713</v>
      </c>
      <c r="AE80" s="51" t="s">
        <v>713</v>
      </c>
      <c r="AF80" s="51" t="s">
        <v>688</v>
      </c>
      <c r="AG80" s="51" t="s">
        <v>688</v>
      </c>
      <c r="AH80" s="51" t="s">
        <v>713</v>
      </c>
      <c r="AI80" s="51"/>
      <c r="AJ80" s="51"/>
      <c r="AK80" s="51"/>
      <c r="AL80" s="51" t="s">
        <v>713</v>
      </c>
      <c r="AM80" s="51" t="s">
        <v>713</v>
      </c>
      <c r="AN80" s="51" t="s">
        <v>713</v>
      </c>
    </row>
    <row r="81" spans="1:40" s="2" customFormat="1" ht="14.25">
      <c r="A81" s="124" t="s">
        <v>168</v>
      </c>
      <c r="B81" s="42" t="s">
        <v>486</v>
      </c>
      <c r="C81" s="125"/>
      <c r="D81" s="256"/>
      <c r="E81" s="257"/>
      <c r="F81" s="257"/>
      <c r="G81" s="260">
        <v>7748.56</v>
      </c>
      <c r="H81" s="261">
        <f t="shared" si="3"/>
        <v>-7748.56</v>
      </c>
      <c r="I81" s="262">
        <v>1</v>
      </c>
      <c r="J81" s="47" t="s">
        <v>747</v>
      </c>
      <c r="K81" s="47" t="s">
        <v>763</v>
      </c>
      <c r="L81" s="47" t="s">
        <v>716</v>
      </c>
      <c r="M81" s="47">
        <v>2</v>
      </c>
      <c r="N81" s="51"/>
      <c r="O81" s="51">
        <v>1903</v>
      </c>
      <c r="P81" s="51"/>
      <c r="Q81" s="51"/>
      <c r="R81" s="51"/>
      <c r="S81" s="51"/>
      <c r="T81" s="51"/>
      <c r="U81" s="51" t="s">
        <v>713</v>
      </c>
      <c r="V81" s="51" t="s">
        <v>713</v>
      </c>
      <c r="W81" s="51" t="s">
        <v>713</v>
      </c>
      <c r="X81" s="51" t="s">
        <v>713</v>
      </c>
      <c r="Y81" s="51" t="s">
        <v>713</v>
      </c>
      <c r="Z81" s="51" t="s">
        <v>713</v>
      </c>
      <c r="AA81" s="51" t="s">
        <v>713</v>
      </c>
      <c r="AB81" s="51" t="s">
        <v>713</v>
      </c>
      <c r="AC81" s="51" t="s">
        <v>713</v>
      </c>
      <c r="AD81" s="51" t="s">
        <v>713</v>
      </c>
      <c r="AE81" s="51" t="s">
        <v>713</v>
      </c>
      <c r="AF81" s="51" t="s">
        <v>688</v>
      </c>
      <c r="AG81" s="51" t="s">
        <v>688</v>
      </c>
      <c r="AH81" s="51" t="s">
        <v>713</v>
      </c>
      <c r="AI81" s="51"/>
      <c r="AJ81" s="51"/>
      <c r="AK81" s="51"/>
      <c r="AL81" s="51" t="s">
        <v>713</v>
      </c>
      <c r="AM81" s="51" t="s">
        <v>713</v>
      </c>
      <c r="AN81" s="51" t="s">
        <v>713</v>
      </c>
    </row>
    <row r="82" spans="1:40" s="2" customFormat="1" ht="14.25">
      <c r="A82" s="124" t="s">
        <v>170</v>
      </c>
      <c r="B82" s="42" t="s">
        <v>490</v>
      </c>
      <c r="C82" s="125"/>
      <c r="D82" s="256"/>
      <c r="E82" s="257"/>
      <c r="F82" s="257"/>
      <c r="G82" s="260">
        <v>3199.06</v>
      </c>
      <c r="H82" s="261">
        <f t="shared" si="3"/>
        <v>-3199.06</v>
      </c>
      <c r="I82" s="262">
        <v>1</v>
      </c>
      <c r="J82" s="47" t="s">
        <v>747</v>
      </c>
      <c r="K82" s="47" t="s">
        <v>763</v>
      </c>
      <c r="L82" s="47" t="s">
        <v>716</v>
      </c>
      <c r="M82" s="47">
        <v>2</v>
      </c>
      <c r="N82" s="51"/>
      <c r="O82" s="51">
        <v>1931</v>
      </c>
      <c r="P82" s="51"/>
      <c r="Q82" s="51"/>
      <c r="R82" s="51"/>
      <c r="S82" s="51"/>
      <c r="T82" s="51"/>
      <c r="U82" s="51" t="s">
        <v>713</v>
      </c>
      <c r="V82" s="51" t="s">
        <v>713</v>
      </c>
      <c r="W82" s="51" t="s">
        <v>713</v>
      </c>
      <c r="X82" s="51" t="s">
        <v>713</v>
      </c>
      <c r="Y82" s="51" t="s">
        <v>713</v>
      </c>
      <c r="Z82" s="51" t="s">
        <v>713</v>
      </c>
      <c r="AA82" s="51" t="s">
        <v>713</v>
      </c>
      <c r="AB82" s="51" t="s">
        <v>713</v>
      </c>
      <c r="AC82" s="51" t="s">
        <v>713</v>
      </c>
      <c r="AD82" s="51" t="s">
        <v>713</v>
      </c>
      <c r="AE82" s="51" t="s">
        <v>713</v>
      </c>
      <c r="AF82" s="51" t="s">
        <v>688</v>
      </c>
      <c r="AG82" s="51" t="s">
        <v>688</v>
      </c>
      <c r="AH82" s="51" t="s">
        <v>713</v>
      </c>
      <c r="AI82" s="51"/>
      <c r="AJ82" s="51"/>
      <c r="AK82" s="51"/>
      <c r="AL82" s="51" t="s">
        <v>713</v>
      </c>
      <c r="AM82" s="51" t="s">
        <v>713</v>
      </c>
      <c r="AN82" s="51" t="s">
        <v>713</v>
      </c>
    </row>
    <row r="83" spans="1:40" s="2" customFormat="1" ht="14.25">
      <c r="A83" s="124" t="s">
        <v>172</v>
      </c>
      <c r="B83" s="42" t="s">
        <v>679</v>
      </c>
      <c r="C83" s="125"/>
      <c r="D83" s="256">
        <v>77</v>
      </c>
      <c r="E83" s="257">
        <v>250</v>
      </c>
      <c r="F83" s="257">
        <f t="shared" si="4"/>
        <v>19250</v>
      </c>
      <c r="G83" s="264"/>
      <c r="H83" s="261">
        <f t="shared" si="3"/>
        <v>19250</v>
      </c>
      <c r="I83" s="262">
        <v>1</v>
      </c>
      <c r="J83" s="47" t="s">
        <v>747</v>
      </c>
      <c r="K83" s="47" t="s">
        <v>763</v>
      </c>
      <c r="L83" s="47" t="s">
        <v>716</v>
      </c>
      <c r="M83" s="47">
        <v>2</v>
      </c>
      <c r="N83" s="51"/>
      <c r="O83" s="51">
        <v>1901</v>
      </c>
      <c r="P83" s="51"/>
      <c r="Q83" s="51"/>
      <c r="R83" s="51"/>
      <c r="S83" s="51"/>
      <c r="T83" s="51"/>
      <c r="U83" s="51" t="s">
        <v>713</v>
      </c>
      <c r="V83" s="51" t="s">
        <v>713</v>
      </c>
      <c r="W83" s="51" t="s">
        <v>713</v>
      </c>
      <c r="X83" s="51" t="s">
        <v>713</v>
      </c>
      <c r="Y83" s="51" t="s">
        <v>713</v>
      </c>
      <c r="Z83" s="51" t="s">
        <v>713</v>
      </c>
      <c r="AA83" s="51" t="s">
        <v>713</v>
      </c>
      <c r="AB83" s="51" t="s">
        <v>713</v>
      </c>
      <c r="AC83" s="51" t="s">
        <v>713</v>
      </c>
      <c r="AD83" s="51" t="s">
        <v>713</v>
      </c>
      <c r="AE83" s="51" t="s">
        <v>713</v>
      </c>
      <c r="AF83" s="51" t="s">
        <v>688</v>
      </c>
      <c r="AG83" s="51" t="s">
        <v>688</v>
      </c>
      <c r="AH83" s="51" t="s">
        <v>713</v>
      </c>
      <c r="AI83" s="51"/>
      <c r="AJ83" s="51"/>
      <c r="AK83" s="51"/>
      <c r="AL83" s="51" t="s">
        <v>713</v>
      </c>
      <c r="AM83" s="51" t="s">
        <v>713</v>
      </c>
      <c r="AN83" s="51" t="s">
        <v>713</v>
      </c>
    </row>
    <row r="84" spans="1:40" s="2" customFormat="1" ht="14.25">
      <c r="A84" s="124" t="s">
        <v>174</v>
      </c>
      <c r="B84" s="42" t="s">
        <v>680</v>
      </c>
      <c r="C84" s="125"/>
      <c r="D84" s="256">
        <v>94</v>
      </c>
      <c r="E84" s="257">
        <v>250</v>
      </c>
      <c r="F84" s="257">
        <f t="shared" si="4"/>
        <v>23500</v>
      </c>
      <c r="G84" s="263"/>
      <c r="H84" s="261">
        <f t="shared" si="3"/>
        <v>23500</v>
      </c>
      <c r="I84" s="262">
        <v>1</v>
      </c>
      <c r="J84" s="47" t="s">
        <v>747</v>
      </c>
      <c r="K84" s="47" t="s">
        <v>763</v>
      </c>
      <c r="L84" s="47" t="s">
        <v>716</v>
      </c>
      <c r="M84" s="47">
        <v>2</v>
      </c>
      <c r="N84" s="51"/>
      <c r="O84" s="51">
        <v>1904</v>
      </c>
      <c r="P84" s="51"/>
      <c r="Q84" s="51"/>
      <c r="R84" s="51"/>
      <c r="S84" s="51"/>
      <c r="T84" s="51"/>
      <c r="U84" s="51" t="s">
        <v>713</v>
      </c>
      <c r="V84" s="51" t="s">
        <v>713</v>
      </c>
      <c r="W84" s="51" t="s">
        <v>713</v>
      </c>
      <c r="X84" s="51" t="s">
        <v>713</v>
      </c>
      <c r="Y84" s="51" t="s">
        <v>713</v>
      </c>
      <c r="Z84" s="51" t="s">
        <v>713</v>
      </c>
      <c r="AA84" s="51" t="s">
        <v>713</v>
      </c>
      <c r="AB84" s="51" t="s">
        <v>713</v>
      </c>
      <c r="AC84" s="51" t="s">
        <v>713</v>
      </c>
      <c r="AD84" s="51" t="s">
        <v>713</v>
      </c>
      <c r="AE84" s="51" t="s">
        <v>713</v>
      </c>
      <c r="AF84" s="51" t="s">
        <v>688</v>
      </c>
      <c r="AG84" s="51" t="s">
        <v>688</v>
      </c>
      <c r="AH84" s="51" t="s">
        <v>713</v>
      </c>
      <c r="AI84" s="51"/>
      <c r="AJ84" s="51"/>
      <c r="AK84" s="51"/>
      <c r="AL84" s="51" t="s">
        <v>713</v>
      </c>
      <c r="AM84" s="51" t="s">
        <v>713</v>
      </c>
      <c r="AN84" s="51" t="s">
        <v>713</v>
      </c>
    </row>
    <row r="85" spans="1:40" s="2" customFormat="1" ht="14.25">
      <c r="A85" s="124" t="s">
        <v>176</v>
      </c>
      <c r="B85" s="42" t="s">
        <v>496</v>
      </c>
      <c r="C85" s="125"/>
      <c r="D85" s="256"/>
      <c r="E85" s="257"/>
      <c r="F85" s="257">
        <f t="shared" si="4"/>
        <v>0</v>
      </c>
      <c r="G85" s="260"/>
      <c r="H85" s="261">
        <f t="shared" si="3"/>
        <v>0</v>
      </c>
      <c r="I85" s="262">
        <v>2</v>
      </c>
      <c r="J85" s="47" t="s">
        <v>747</v>
      </c>
      <c r="K85" s="47" t="s">
        <v>763</v>
      </c>
      <c r="L85" s="47" t="s">
        <v>716</v>
      </c>
      <c r="M85" s="47">
        <v>2</v>
      </c>
      <c r="N85" s="51">
        <v>1839</v>
      </c>
      <c r="O85" s="51"/>
      <c r="P85" s="51"/>
      <c r="Q85" s="51"/>
      <c r="R85" s="51"/>
      <c r="S85" s="51"/>
      <c r="T85" s="51"/>
      <c r="U85" s="51" t="s">
        <v>713</v>
      </c>
      <c r="V85" s="51" t="s">
        <v>713</v>
      </c>
      <c r="W85" s="51" t="s">
        <v>713</v>
      </c>
      <c r="X85" s="51" t="s">
        <v>713</v>
      </c>
      <c r="Y85" s="51" t="s">
        <v>713</v>
      </c>
      <c r="Z85" s="51" t="s">
        <v>713</v>
      </c>
      <c r="AA85" s="51" t="s">
        <v>713</v>
      </c>
      <c r="AB85" s="51" t="s">
        <v>713</v>
      </c>
      <c r="AC85" s="51" t="s">
        <v>713</v>
      </c>
      <c r="AD85" s="51" t="s">
        <v>713</v>
      </c>
      <c r="AE85" s="51" t="s">
        <v>713</v>
      </c>
      <c r="AF85" s="51" t="s">
        <v>688</v>
      </c>
      <c r="AG85" s="51" t="s">
        <v>688</v>
      </c>
      <c r="AH85" s="51" t="s">
        <v>713</v>
      </c>
      <c r="AI85" s="51"/>
      <c r="AJ85" s="51"/>
      <c r="AK85" s="51"/>
      <c r="AL85" s="51" t="s">
        <v>713</v>
      </c>
      <c r="AM85" s="51" t="s">
        <v>713</v>
      </c>
      <c r="AN85" s="51" t="s">
        <v>713</v>
      </c>
    </row>
    <row r="86" spans="1:40" s="2" customFormat="1" ht="14.25">
      <c r="A86" s="124" t="s">
        <v>177</v>
      </c>
      <c r="B86" s="42" t="s">
        <v>496</v>
      </c>
      <c r="C86" s="125"/>
      <c r="D86" s="256"/>
      <c r="E86" s="257"/>
      <c r="F86" s="257"/>
      <c r="G86" s="260">
        <v>3496.59</v>
      </c>
      <c r="H86" s="261">
        <f t="shared" si="3"/>
        <v>-3496.59</v>
      </c>
      <c r="I86" s="262">
        <v>1</v>
      </c>
      <c r="J86" s="47" t="s">
        <v>747</v>
      </c>
      <c r="K86" s="47" t="s">
        <v>763</v>
      </c>
      <c r="L86" s="47" t="s">
        <v>716</v>
      </c>
      <c r="M86" s="47">
        <v>2</v>
      </c>
      <c r="N86" s="51">
        <v>1839</v>
      </c>
      <c r="O86" s="51"/>
      <c r="P86" s="51"/>
      <c r="Q86" s="51"/>
      <c r="R86" s="51"/>
      <c r="S86" s="51"/>
      <c r="T86" s="51"/>
      <c r="U86" s="51" t="s">
        <v>713</v>
      </c>
      <c r="V86" s="51" t="s">
        <v>713</v>
      </c>
      <c r="W86" s="51" t="s">
        <v>713</v>
      </c>
      <c r="X86" s="51" t="s">
        <v>713</v>
      </c>
      <c r="Y86" s="51" t="s">
        <v>713</v>
      </c>
      <c r="Z86" s="51" t="s">
        <v>713</v>
      </c>
      <c r="AA86" s="51" t="s">
        <v>713</v>
      </c>
      <c r="AB86" s="51" t="s">
        <v>713</v>
      </c>
      <c r="AC86" s="51" t="s">
        <v>713</v>
      </c>
      <c r="AD86" s="51" t="s">
        <v>713</v>
      </c>
      <c r="AE86" s="51" t="s">
        <v>713</v>
      </c>
      <c r="AF86" s="51" t="s">
        <v>688</v>
      </c>
      <c r="AG86" s="51" t="s">
        <v>688</v>
      </c>
      <c r="AH86" s="51" t="s">
        <v>713</v>
      </c>
      <c r="AI86" s="51"/>
      <c r="AJ86" s="51"/>
      <c r="AK86" s="51"/>
      <c r="AL86" s="51" t="s">
        <v>713</v>
      </c>
      <c r="AM86" s="51" t="s">
        <v>713</v>
      </c>
      <c r="AN86" s="51" t="s">
        <v>713</v>
      </c>
    </row>
    <row r="87" spans="1:40" s="2" customFormat="1" ht="14.25">
      <c r="A87" s="124" t="s">
        <v>179</v>
      </c>
      <c r="B87" s="42" t="s">
        <v>681</v>
      </c>
      <c r="C87" s="125"/>
      <c r="D87" s="256">
        <v>272</v>
      </c>
      <c r="E87" s="257">
        <v>250</v>
      </c>
      <c r="F87" s="257">
        <f t="shared" si="4"/>
        <v>68000</v>
      </c>
      <c r="G87" s="260"/>
      <c r="H87" s="261">
        <f t="shared" si="3"/>
        <v>68000</v>
      </c>
      <c r="I87" s="262">
        <v>1</v>
      </c>
      <c r="J87" s="47" t="s">
        <v>747</v>
      </c>
      <c r="K87" s="47" t="s">
        <v>763</v>
      </c>
      <c r="L87" s="47" t="s">
        <v>716</v>
      </c>
      <c r="M87" s="47">
        <v>2</v>
      </c>
      <c r="N87" s="51">
        <v>1890</v>
      </c>
      <c r="O87" s="51"/>
      <c r="P87" s="51"/>
      <c r="Q87" s="51"/>
      <c r="R87" s="51"/>
      <c r="S87" s="51"/>
      <c r="T87" s="51"/>
      <c r="U87" s="51" t="s">
        <v>713</v>
      </c>
      <c r="V87" s="51" t="s">
        <v>713</v>
      </c>
      <c r="W87" s="51" t="s">
        <v>713</v>
      </c>
      <c r="X87" s="51" t="s">
        <v>713</v>
      </c>
      <c r="Y87" s="51" t="s">
        <v>713</v>
      </c>
      <c r="Z87" s="51" t="s">
        <v>713</v>
      </c>
      <c r="AA87" s="51" t="s">
        <v>713</v>
      </c>
      <c r="AB87" s="51" t="s">
        <v>713</v>
      </c>
      <c r="AC87" s="51" t="s">
        <v>713</v>
      </c>
      <c r="AD87" s="51" t="s">
        <v>713</v>
      </c>
      <c r="AE87" s="51" t="s">
        <v>713</v>
      </c>
      <c r="AF87" s="51" t="s">
        <v>688</v>
      </c>
      <c r="AG87" s="51" t="s">
        <v>688</v>
      </c>
      <c r="AH87" s="51" t="s">
        <v>713</v>
      </c>
      <c r="AI87" s="51"/>
      <c r="AJ87" s="51"/>
      <c r="AK87" s="51"/>
      <c r="AL87" s="51" t="s">
        <v>713</v>
      </c>
      <c r="AM87" s="51" t="s">
        <v>713</v>
      </c>
      <c r="AN87" s="51" t="s">
        <v>713</v>
      </c>
    </row>
    <row r="88" spans="1:40" s="2" customFormat="1" ht="14.25">
      <c r="A88" s="124" t="s">
        <v>180</v>
      </c>
      <c r="B88" s="42" t="s">
        <v>682</v>
      </c>
      <c r="C88" s="125"/>
      <c r="D88" s="256">
        <v>56</v>
      </c>
      <c r="E88" s="257">
        <v>250</v>
      </c>
      <c r="F88" s="257">
        <f t="shared" si="4"/>
        <v>14000</v>
      </c>
      <c r="G88" s="260"/>
      <c r="H88" s="261">
        <f t="shared" si="3"/>
        <v>14000</v>
      </c>
      <c r="I88" s="262">
        <v>1</v>
      </c>
      <c r="J88" s="47" t="s">
        <v>747</v>
      </c>
      <c r="K88" s="47" t="s">
        <v>763</v>
      </c>
      <c r="L88" s="47" t="s">
        <v>716</v>
      </c>
      <c r="M88" s="47">
        <v>2</v>
      </c>
      <c r="N88" s="51">
        <v>1870</v>
      </c>
      <c r="O88" s="51"/>
      <c r="P88" s="51"/>
      <c r="Q88" s="51"/>
      <c r="R88" s="51"/>
      <c r="S88" s="51"/>
      <c r="T88" s="51"/>
      <c r="U88" s="51" t="s">
        <v>713</v>
      </c>
      <c r="V88" s="51" t="s">
        <v>713</v>
      </c>
      <c r="W88" s="51" t="s">
        <v>713</v>
      </c>
      <c r="X88" s="51" t="s">
        <v>713</v>
      </c>
      <c r="Y88" s="51" t="s">
        <v>713</v>
      </c>
      <c r="Z88" s="51" t="s">
        <v>713</v>
      </c>
      <c r="AA88" s="51" t="s">
        <v>713</v>
      </c>
      <c r="AB88" s="51" t="s">
        <v>713</v>
      </c>
      <c r="AC88" s="51" t="s">
        <v>713</v>
      </c>
      <c r="AD88" s="51" t="s">
        <v>713</v>
      </c>
      <c r="AE88" s="51" t="s">
        <v>713</v>
      </c>
      <c r="AF88" s="51" t="s">
        <v>688</v>
      </c>
      <c r="AG88" s="51" t="s">
        <v>688</v>
      </c>
      <c r="AH88" s="51" t="s">
        <v>713</v>
      </c>
      <c r="AI88" s="51"/>
      <c r="AJ88" s="51"/>
      <c r="AK88" s="51"/>
      <c r="AL88" s="51" t="s">
        <v>713</v>
      </c>
      <c r="AM88" s="51" t="s">
        <v>713</v>
      </c>
      <c r="AN88" s="51" t="s">
        <v>713</v>
      </c>
    </row>
    <row r="89" spans="1:40" s="2" customFormat="1" ht="14.25">
      <c r="A89" s="124" t="s">
        <v>181</v>
      </c>
      <c r="B89" s="42" t="s">
        <v>683</v>
      </c>
      <c r="C89" s="125"/>
      <c r="D89" s="256"/>
      <c r="E89" s="257"/>
      <c r="F89" s="257"/>
      <c r="G89" s="260">
        <v>3566.2</v>
      </c>
      <c r="H89" s="261">
        <f t="shared" si="3"/>
        <v>-3566.2</v>
      </c>
      <c r="I89" s="262">
        <v>1</v>
      </c>
      <c r="J89" s="47" t="s">
        <v>747</v>
      </c>
      <c r="K89" s="47" t="s">
        <v>763</v>
      </c>
      <c r="L89" s="47" t="s">
        <v>716</v>
      </c>
      <c r="M89" s="47">
        <v>2</v>
      </c>
      <c r="N89" s="51">
        <v>1880</v>
      </c>
      <c r="O89" s="51"/>
      <c r="P89" s="51"/>
      <c r="Q89" s="51"/>
      <c r="R89" s="51"/>
      <c r="S89" s="51"/>
      <c r="T89" s="51"/>
      <c r="U89" s="51" t="s">
        <v>713</v>
      </c>
      <c r="V89" s="51" t="s">
        <v>713</v>
      </c>
      <c r="W89" s="51" t="s">
        <v>713</v>
      </c>
      <c r="X89" s="51" t="s">
        <v>713</v>
      </c>
      <c r="Y89" s="51" t="s">
        <v>713</v>
      </c>
      <c r="Z89" s="51" t="s">
        <v>713</v>
      </c>
      <c r="AA89" s="51" t="s">
        <v>713</v>
      </c>
      <c r="AB89" s="51" t="s">
        <v>713</v>
      </c>
      <c r="AC89" s="51" t="s">
        <v>713</v>
      </c>
      <c r="AD89" s="51" t="s">
        <v>713</v>
      </c>
      <c r="AE89" s="51" t="s">
        <v>713</v>
      </c>
      <c r="AF89" s="51" t="s">
        <v>688</v>
      </c>
      <c r="AG89" s="51" t="s">
        <v>688</v>
      </c>
      <c r="AH89" s="51" t="s">
        <v>713</v>
      </c>
      <c r="AI89" s="51"/>
      <c r="AJ89" s="51"/>
      <c r="AK89" s="51"/>
      <c r="AL89" s="51" t="s">
        <v>713</v>
      </c>
      <c r="AM89" s="51" t="s">
        <v>713</v>
      </c>
      <c r="AN89" s="51" t="s">
        <v>713</v>
      </c>
    </row>
    <row r="90" spans="1:40" s="2" customFormat="1" ht="14.25">
      <c r="A90" s="124" t="s">
        <v>183</v>
      </c>
      <c r="B90" s="42" t="s">
        <v>684</v>
      </c>
      <c r="C90" s="125"/>
      <c r="D90" s="256"/>
      <c r="E90" s="257"/>
      <c r="F90" s="257"/>
      <c r="G90" s="260">
        <v>1752.75</v>
      </c>
      <c r="H90" s="261">
        <f t="shared" si="3"/>
        <v>-1752.75</v>
      </c>
      <c r="I90" s="262">
        <v>1</v>
      </c>
      <c r="J90" s="47" t="s">
        <v>747</v>
      </c>
      <c r="K90" s="47" t="s">
        <v>763</v>
      </c>
      <c r="L90" s="47" t="s">
        <v>716</v>
      </c>
      <c r="M90" s="47">
        <v>2</v>
      </c>
      <c r="N90" s="51"/>
      <c r="O90" s="51">
        <v>1927</v>
      </c>
      <c r="P90" s="51"/>
      <c r="Q90" s="51"/>
      <c r="R90" s="51"/>
      <c r="S90" s="51"/>
      <c r="T90" s="51"/>
      <c r="U90" s="51" t="s">
        <v>713</v>
      </c>
      <c r="V90" s="51" t="s">
        <v>713</v>
      </c>
      <c r="W90" s="51" t="s">
        <v>713</v>
      </c>
      <c r="X90" s="51" t="s">
        <v>713</v>
      </c>
      <c r="Y90" s="51" t="s">
        <v>713</v>
      </c>
      <c r="Z90" s="51" t="s">
        <v>713</v>
      </c>
      <c r="AA90" s="51" t="s">
        <v>713</v>
      </c>
      <c r="AB90" s="51" t="s">
        <v>713</v>
      </c>
      <c r="AC90" s="51" t="s">
        <v>713</v>
      </c>
      <c r="AD90" s="51" t="s">
        <v>713</v>
      </c>
      <c r="AE90" s="51" t="s">
        <v>713</v>
      </c>
      <c r="AF90" s="51" t="s">
        <v>688</v>
      </c>
      <c r="AG90" s="51" t="s">
        <v>688</v>
      </c>
      <c r="AH90" s="51" t="s">
        <v>713</v>
      </c>
      <c r="AI90" s="51"/>
      <c r="AJ90" s="51"/>
      <c r="AK90" s="51"/>
      <c r="AL90" s="51" t="s">
        <v>713</v>
      </c>
      <c r="AM90" s="51" t="s">
        <v>713</v>
      </c>
      <c r="AN90" s="51" t="s">
        <v>713</v>
      </c>
    </row>
    <row r="91" spans="1:40" s="2" customFormat="1" ht="14.25">
      <c r="A91" s="124" t="s">
        <v>185</v>
      </c>
      <c r="B91" s="42" t="s">
        <v>509</v>
      </c>
      <c r="C91" s="125"/>
      <c r="D91" s="256"/>
      <c r="E91" s="257"/>
      <c r="F91" s="257"/>
      <c r="G91" s="260">
        <v>4436</v>
      </c>
      <c r="H91" s="261">
        <f t="shared" si="3"/>
        <v>-4436</v>
      </c>
      <c r="I91" s="262">
        <v>1</v>
      </c>
      <c r="J91" s="47" t="s">
        <v>747</v>
      </c>
      <c r="K91" s="47" t="s">
        <v>763</v>
      </c>
      <c r="L91" s="47" t="s">
        <v>716</v>
      </c>
      <c r="M91" s="47">
        <v>2</v>
      </c>
      <c r="N91" s="51">
        <v>1900</v>
      </c>
      <c r="O91" s="51"/>
      <c r="P91" s="51"/>
      <c r="Q91" s="51"/>
      <c r="R91" s="51"/>
      <c r="S91" s="51"/>
      <c r="T91" s="51"/>
      <c r="U91" s="51" t="s">
        <v>713</v>
      </c>
      <c r="V91" s="51" t="s">
        <v>713</v>
      </c>
      <c r="W91" s="51" t="s">
        <v>713</v>
      </c>
      <c r="X91" s="51" t="s">
        <v>713</v>
      </c>
      <c r="Y91" s="51" t="s">
        <v>713</v>
      </c>
      <c r="Z91" s="51" t="s">
        <v>713</v>
      </c>
      <c r="AA91" s="51" t="s">
        <v>713</v>
      </c>
      <c r="AB91" s="51" t="s">
        <v>713</v>
      </c>
      <c r="AC91" s="51" t="s">
        <v>713</v>
      </c>
      <c r="AD91" s="51" t="s">
        <v>713</v>
      </c>
      <c r="AE91" s="51" t="s">
        <v>713</v>
      </c>
      <c r="AF91" s="51" t="s">
        <v>688</v>
      </c>
      <c r="AG91" s="51" t="s">
        <v>688</v>
      </c>
      <c r="AH91" s="51" t="s">
        <v>713</v>
      </c>
      <c r="AI91" s="51"/>
      <c r="AJ91" s="51"/>
      <c r="AK91" s="51"/>
      <c r="AL91" s="51" t="s">
        <v>713</v>
      </c>
      <c r="AM91" s="51" t="s">
        <v>713</v>
      </c>
      <c r="AN91" s="51" t="s">
        <v>713</v>
      </c>
    </row>
    <row r="92" spans="1:40" s="2" customFormat="1" ht="14.25">
      <c r="A92" s="124" t="s">
        <v>187</v>
      </c>
      <c r="B92" s="42" t="s">
        <v>511</v>
      </c>
      <c r="C92" s="125"/>
      <c r="D92" s="256"/>
      <c r="E92" s="257"/>
      <c r="F92" s="257"/>
      <c r="G92" s="260">
        <v>9013.58</v>
      </c>
      <c r="H92" s="261">
        <f t="shared" si="3"/>
        <v>-9013.58</v>
      </c>
      <c r="I92" s="262">
        <v>1</v>
      </c>
      <c r="J92" s="47" t="s">
        <v>747</v>
      </c>
      <c r="K92" s="47" t="s">
        <v>763</v>
      </c>
      <c r="L92" s="47" t="s">
        <v>716</v>
      </c>
      <c r="M92" s="47">
        <v>2</v>
      </c>
      <c r="N92" s="51">
        <v>1900</v>
      </c>
      <c r="O92" s="51"/>
      <c r="P92" s="51"/>
      <c r="Q92" s="51"/>
      <c r="R92" s="51"/>
      <c r="S92" s="51"/>
      <c r="T92" s="51"/>
      <c r="U92" s="51" t="s">
        <v>713</v>
      </c>
      <c r="V92" s="51" t="s">
        <v>713</v>
      </c>
      <c r="W92" s="51" t="s">
        <v>713</v>
      </c>
      <c r="X92" s="51" t="s">
        <v>713</v>
      </c>
      <c r="Y92" s="51" t="s">
        <v>713</v>
      </c>
      <c r="Z92" s="51" t="s">
        <v>713</v>
      </c>
      <c r="AA92" s="51" t="s">
        <v>713</v>
      </c>
      <c r="AB92" s="51" t="s">
        <v>713</v>
      </c>
      <c r="AC92" s="51" t="s">
        <v>713</v>
      </c>
      <c r="AD92" s="51" t="s">
        <v>713</v>
      </c>
      <c r="AE92" s="51" t="s">
        <v>713</v>
      </c>
      <c r="AF92" s="51" t="s">
        <v>688</v>
      </c>
      <c r="AG92" s="51" t="s">
        <v>688</v>
      </c>
      <c r="AH92" s="51" t="s">
        <v>713</v>
      </c>
      <c r="AI92" s="51"/>
      <c r="AJ92" s="51"/>
      <c r="AK92" s="51"/>
      <c r="AL92" s="51" t="s">
        <v>713</v>
      </c>
      <c r="AM92" s="51" t="s">
        <v>713</v>
      </c>
      <c r="AN92" s="51" t="s">
        <v>713</v>
      </c>
    </row>
    <row r="93" spans="1:40" s="2" customFormat="1" ht="14.25">
      <c r="A93" s="124" t="s">
        <v>189</v>
      </c>
      <c r="B93" s="126" t="s">
        <v>513</v>
      </c>
      <c r="C93" s="127"/>
      <c r="D93" s="256">
        <v>6.43</v>
      </c>
      <c r="E93" s="257">
        <v>250</v>
      </c>
      <c r="F93" s="257">
        <f t="shared" si="4"/>
        <v>1607.5</v>
      </c>
      <c r="G93" s="256"/>
      <c r="H93" s="261">
        <f t="shared" si="3"/>
        <v>1607.5</v>
      </c>
      <c r="I93" s="262">
        <v>1</v>
      </c>
      <c r="J93" s="47" t="s">
        <v>747</v>
      </c>
      <c r="K93" s="47" t="s">
        <v>763</v>
      </c>
      <c r="L93" s="47" t="s">
        <v>716</v>
      </c>
      <c r="M93" s="47">
        <v>2</v>
      </c>
      <c r="N93" s="51"/>
      <c r="O93" s="51">
        <v>1931</v>
      </c>
      <c r="P93" s="51"/>
      <c r="Q93" s="51"/>
      <c r="R93" s="51"/>
      <c r="S93" s="51"/>
      <c r="T93" s="51"/>
      <c r="U93" s="51" t="s">
        <v>713</v>
      </c>
      <c r="V93" s="51" t="s">
        <v>713</v>
      </c>
      <c r="W93" s="51" t="s">
        <v>713</v>
      </c>
      <c r="X93" s="51" t="s">
        <v>713</v>
      </c>
      <c r="Y93" s="51" t="s">
        <v>713</v>
      </c>
      <c r="Z93" s="51" t="s">
        <v>713</v>
      </c>
      <c r="AA93" s="51" t="s">
        <v>713</v>
      </c>
      <c r="AB93" s="51" t="s">
        <v>713</v>
      </c>
      <c r="AC93" s="51" t="s">
        <v>713</v>
      </c>
      <c r="AD93" s="51" t="s">
        <v>713</v>
      </c>
      <c r="AE93" s="51" t="s">
        <v>713</v>
      </c>
      <c r="AF93" s="51" t="s">
        <v>688</v>
      </c>
      <c r="AG93" s="51" t="s">
        <v>688</v>
      </c>
      <c r="AH93" s="51" t="s">
        <v>713</v>
      </c>
      <c r="AI93" s="51"/>
      <c r="AJ93" s="51"/>
      <c r="AK93" s="51"/>
      <c r="AL93" s="51" t="s">
        <v>713</v>
      </c>
      <c r="AM93" s="51" t="s">
        <v>713</v>
      </c>
      <c r="AN93" s="51" t="s">
        <v>713</v>
      </c>
    </row>
    <row r="94" spans="1:40" s="2" customFormat="1" ht="14.25">
      <c r="A94" s="124" t="s">
        <v>191</v>
      </c>
      <c r="B94" s="42" t="s">
        <v>521</v>
      </c>
      <c r="C94" s="125"/>
      <c r="D94" s="256">
        <v>29.59</v>
      </c>
      <c r="E94" s="257">
        <v>250</v>
      </c>
      <c r="F94" s="257"/>
      <c r="G94" s="260">
        <v>45779.32</v>
      </c>
      <c r="H94" s="261">
        <f t="shared" si="3"/>
        <v>-45779.32</v>
      </c>
      <c r="I94" s="262">
        <v>1</v>
      </c>
      <c r="J94" s="47" t="s">
        <v>747</v>
      </c>
      <c r="K94" s="47" t="s">
        <v>763</v>
      </c>
      <c r="L94" s="47" t="s">
        <v>716</v>
      </c>
      <c r="M94" s="47">
        <v>2</v>
      </c>
      <c r="N94" s="51">
        <v>1900</v>
      </c>
      <c r="O94" s="51"/>
      <c r="P94" s="51"/>
      <c r="Q94" s="51"/>
      <c r="R94" s="51"/>
      <c r="S94" s="51"/>
      <c r="T94" s="51"/>
      <c r="U94" s="51" t="s">
        <v>713</v>
      </c>
      <c r="V94" s="51" t="s">
        <v>713</v>
      </c>
      <c r="W94" s="51" t="s">
        <v>713</v>
      </c>
      <c r="X94" s="51" t="s">
        <v>713</v>
      </c>
      <c r="Y94" s="51" t="s">
        <v>713</v>
      </c>
      <c r="Z94" s="51" t="s">
        <v>713</v>
      </c>
      <c r="AA94" s="51" t="s">
        <v>713</v>
      </c>
      <c r="AB94" s="51" t="s">
        <v>713</v>
      </c>
      <c r="AC94" s="51" t="s">
        <v>713</v>
      </c>
      <c r="AD94" s="51" t="s">
        <v>713</v>
      </c>
      <c r="AE94" s="51" t="s">
        <v>713</v>
      </c>
      <c r="AF94" s="51" t="s">
        <v>688</v>
      </c>
      <c r="AG94" s="51" t="s">
        <v>688</v>
      </c>
      <c r="AH94" s="51" t="s">
        <v>713</v>
      </c>
      <c r="AI94" s="51"/>
      <c r="AJ94" s="51"/>
      <c r="AK94" s="51"/>
      <c r="AL94" s="51" t="s">
        <v>713</v>
      </c>
      <c r="AM94" s="51" t="s">
        <v>713</v>
      </c>
      <c r="AN94" s="51" t="s">
        <v>713</v>
      </c>
    </row>
    <row r="95" spans="1:40" s="2" customFormat="1" ht="14.25">
      <c r="A95" s="124" t="s">
        <v>193</v>
      </c>
      <c r="B95" s="42" t="s">
        <v>1918</v>
      </c>
      <c r="C95" s="125"/>
      <c r="D95" s="256">
        <v>51.24</v>
      </c>
      <c r="E95" s="257">
        <v>250</v>
      </c>
      <c r="F95" s="257">
        <f t="shared" si="4"/>
        <v>12810</v>
      </c>
      <c r="G95" s="263"/>
      <c r="H95" s="261">
        <f t="shared" si="3"/>
        <v>12810</v>
      </c>
      <c r="I95" s="262">
        <v>2</v>
      </c>
      <c r="J95" s="47" t="s">
        <v>747</v>
      </c>
      <c r="K95" s="47" t="s">
        <v>763</v>
      </c>
      <c r="L95" s="47" t="s">
        <v>716</v>
      </c>
      <c r="M95" s="47">
        <v>2</v>
      </c>
      <c r="N95" s="51">
        <v>1880</v>
      </c>
      <c r="O95" s="51"/>
      <c r="P95" s="51"/>
      <c r="Q95" s="51"/>
      <c r="R95" s="51"/>
      <c r="S95" s="51"/>
      <c r="T95" s="51"/>
      <c r="U95" s="51" t="s">
        <v>713</v>
      </c>
      <c r="V95" s="51" t="s">
        <v>713</v>
      </c>
      <c r="W95" s="51" t="s">
        <v>713</v>
      </c>
      <c r="X95" s="51" t="s">
        <v>713</v>
      </c>
      <c r="Y95" s="51" t="s">
        <v>713</v>
      </c>
      <c r="Z95" s="51" t="s">
        <v>713</v>
      </c>
      <c r="AA95" s="51" t="s">
        <v>713</v>
      </c>
      <c r="AB95" s="51" t="s">
        <v>713</v>
      </c>
      <c r="AC95" s="51" t="s">
        <v>713</v>
      </c>
      <c r="AD95" s="51" t="s">
        <v>713</v>
      </c>
      <c r="AE95" s="51" t="s">
        <v>713</v>
      </c>
      <c r="AF95" s="51" t="s">
        <v>688</v>
      </c>
      <c r="AG95" s="51" t="s">
        <v>688</v>
      </c>
      <c r="AH95" s="51" t="s">
        <v>713</v>
      </c>
      <c r="AI95" s="51"/>
      <c r="AJ95" s="51"/>
      <c r="AK95" s="51"/>
      <c r="AL95" s="51" t="s">
        <v>713</v>
      </c>
      <c r="AM95" s="51" t="s">
        <v>713</v>
      </c>
      <c r="AN95" s="51" t="s">
        <v>713</v>
      </c>
    </row>
    <row r="96" spans="1:40" s="2" customFormat="1" ht="14.25">
      <c r="A96" s="124" t="s">
        <v>195</v>
      </c>
      <c r="B96" s="42" t="s">
        <v>685</v>
      </c>
      <c r="C96" s="125"/>
      <c r="D96" s="258">
        <v>10</v>
      </c>
      <c r="E96" s="257">
        <v>250</v>
      </c>
      <c r="F96" s="257"/>
      <c r="G96" s="260">
        <v>13677.59</v>
      </c>
      <c r="H96" s="261">
        <f t="shared" si="3"/>
        <v>-13677.59</v>
      </c>
      <c r="I96" s="262">
        <v>1</v>
      </c>
      <c r="J96" s="47" t="s">
        <v>747</v>
      </c>
      <c r="K96" s="47" t="s">
        <v>763</v>
      </c>
      <c r="L96" s="47" t="s">
        <v>716</v>
      </c>
      <c r="M96" s="47">
        <v>2</v>
      </c>
      <c r="N96" s="51">
        <v>1895</v>
      </c>
      <c r="O96" s="51"/>
      <c r="P96" s="51"/>
      <c r="Q96" s="51"/>
      <c r="R96" s="51"/>
      <c r="S96" s="51"/>
      <c r="T96" s="51"/>
      <c r="U96" s="51" t="s">
        <v>713</v>
      </c>
      <c r="V96" s="51" t="s">
        <v>713</v>
      </c>
      <c r="W96" s="51" t="s">
        <v>713</v>
      </c>
      <c r="X96" s="51" t="s">
        <v>713</v>
      </c>
      <c r="Y96" s="51" t="s">
        <v>713</v>
      </c>
      <c r="Z96" s="51" t="s">
        <v>713</v>
      </c>
      <c r="AA96" s="51" t="s">
        <v>713</v>
      </c>
      <c r="AB96" s="51" t="s">
        <v>713</v>
      </c>
      <c r="AC96" s="51" t="s">
        <v>713</v>
      </c>
      <c r="AD96" s="51" t="s">
        <v>713</v>
      </c>
      <c r="AE96" s="51" t="s">
        <v>713</v>
      </c>
      <c r="AF96" s="51" t="s">
        <v>688</v>
      </c>
      <c r="AG96" s="51" t="s">
        <v>688</v>
      </c>
      <c r="AH96" s="51" t="s">
        <v>713</v>
      </c>
      <c r="AI96" s="51"/>
      <c r="AJ96" s="51"/>
      <c r="AK96" s="51"/>
      <c r="AL96" s="51" t="s">
        <v>713</v>
      </c>
      <c r="AM96" s="51" t="s">
        <v>713</v>
      </c>
      <c r="AN96" s="51" t="s">
        <v>713</v>
      </c>
    </row>
    <row r="97" spans="1:40" s="2" customFormat="1" ht="14.25">
      <c r="A97" s="124" t="s">
        <v>196</v>
      </c>
      <c r="B97" s="42" t="s">
        <v>528</v>
      </c>
      <c r="C97" s="125"/>
      <c r="D97" s="258">
        <v>25</v>
      </c>
      <c r="E97" s="257">
        <v>250</v>
      </c>
      <c r="F97" s="257">
        <f t="shared" si="4"/>
        <v>6250</v>
      </c>
      <c r="G97" s="260"/>
      <c r="H97" s="261">
        <f t="shared" si="3"/>
        <v>6250</v>
      </c>
      <c r="I97" s="262">
        <v>1</v>
      </c>
      <c r="J97" s="47" t="s">
        <v>747</v>
      </c>
      <c r="K97" s="47" t="s">
        <v>763</v>
      </c>
      <c r="L97" s="47" t="s">
        <v>716</v>
      </c>
      <c r="M97" s="47">
        <v>2</v>
      </c>
      <c r="N97" s="51">
        <v>1885</v>
      </c>
      <c r="O97" s="51"/>
      <c r="P97" s="51"/>
      <c r="Q97" s="51"/>
      <c r="R97" s="51"/>
      <c r="S97" s="51"/>
      <c r="T97" s="51"/>
      <c r="U97" s="51" t="s">
        <v>713</v>
      </c>
      <c r="V97" s="51" t="s">
        <v>713</v>
      </c>
      <c r="W97" s="51" t="s">
        <v>713</v>
      </c>
      <c r="X97" s="51" t="s">
        <v>713</v>
      </c>
      <c r="Y97" s="51" t="s">
        <v>713</v>
      </c>
      <c r="Z97" s="51" t="s">
        <v>713</v>
      </c>
      <c r="AA97" s="51" t="s">
        <v>713</v>
      </c>
      <c r="AB97" s="51" t="s">
        <v>713</v>
      </c>
      <c r="AC97" s="51" t="s">
        <v>713</v>
      </c>
      <c r="AD97" s="51" t="s">
        <v>713</v>
      </c>
      <c r="AE97" s="51" t="s">
        <v>713</v>
      </c>
      <c r="AF97" s="51" t="s">
        <v>688</v>
      </c>
      <c r="AG97" s="51" t="s">
        <v>688</v>
      </c>
      <c r="AH97" s="51" t="s">
        <v>713</v>
      </c>
      <c r="AI97" s="51"/>
      <c r="AJ97" s="51"/>
      <c r="AK97" s="51"/>
      <c r="AL97" s="51" t="s">
        <v>713</v>
      </c>
      <c r="AM97" s="51" t="s">
        <v>713</v>
      </c>
      <c r="AN97" s="51" t="s">
        <v>713</v>
      </c>
    </row>
    <row r="98" spans="1:40" s="2" customFormat="1" ht="14.25">
      <c r="A98" s="124" t="s">
        <v>198</v>
      </c>
      <c r="B98" s="42" t="s">
        <v>686</v>
      </c>
      <c r="C98" s="125"/>
      <c r="D98" s="258">
        <v>50</v>
      </c>
      <c r="E98" s="257">
        <v>250</v>
      </c>
      <c r="F98" s="257">
        <f t="shared" si="4"/>
        <v>12500</v>
      </c>
      <c r="G98" s="263"/>
      <c r="H98" s="261">
        <f t="shared" si="3"/>
        <v>12500</v>
      </c>
      <c r="I98" s="262">
        <v>1</v>
      </c>
      <c r="J98" s="47" t="s">
        <v>747</v>
      </c>
      <c r="K98" s="47" t="s">
        <v>763</v>
      </c>
      <c r="L98" s="47" t="s">
        <v>716</v>
      </c>
      <c r="M98" s="47">
        <v>2</v>
      </c>
      <c r="N98" s="51">
        <v>1895</v>
      </c>
      <c r="O98" s="51"/>
      <c r="P98" s="51"/>
      <c r="Q98" s="51"/>
      <c r="R98" s="51"/>
      <c r="S98" s="51"/>
      <c r="T98" s="51"/>
      <c r="U98" s="51" t="s">
        <v>713</v>
      </c>
      <c r="V98" s="51" t="s">
        <v>713</v>
      </c>
      <c r="W98" s="51" t="s">
        <v>713</v>
      </c>
      <c r="X98" s="51" t="s">
        <v>713</v>
      </c>
      <c r="Y98" s="51" t="s">
        <v>713</v>
      </c>
      <c r="Z98" s="51" t="s">
        <v>713</v>
      </c>
      <c r="AA98" s="51" t="s">
        <v>713</v>
      </c>
      <c r="AB98" s="51" t="s">
        <v>713</v>
      </c>
      <c r="AC98" s="51" t="s">
        <v>713</v>
      </c>
      <c r="AD98" s="51" t="s">
        <v>713</v>
      </c>
      <c r="AE98" s="51" t="s">
        <v>713</v>
      </c>
      <c r="AF98" s="51" t="s">
        <v>688</v>
      </c>
      <c r="AG98" s="51" t="s">
        <v>688</v>
      </c>
      <c r="AH98" s="51" t="s">
        <v>713</v>
      </c>
      <c r="AI98" s="51"/>
      <c r="AJ98" s="51"/>
      <c r="AK98" s="51"/>
      <c r="AL98" s="51" t="s">
        <v>713</v>
      </c>
      <c r="AM98" s="51" t="s">
        <v>713</v>
      </c>
      <c r="AN98" s="51" t="s">
        <v>713</v>
      </c>
    </row>
    <row r="99" spans="1:40" s="2" customFormat="1" ht="14.25">
      <c r="A99" s="124" t="s">
        <v>200</v>
      </c>
      <c r="B99" s="42" t="s">
        <v>687</v>
      </c>
      <c r="C99" s="125"/>
      <c r="D99" s="256"/>
      <c r="E99" s="257"/>
      <c r="F99" s="257"/>
      <c r="G99" s="260">
        <v>5277.47</v>
      </c>
      <c r="H99" s="261">
        <f t="shared" si="3"/>
        <v>-5277.47</v>
      </c>
      <c r="I99" s="262">
        <v>1</v>
      </c>
      <c r="J99" s="47" t="s">
        <v>747</v>
      </c>
      <c r="K99" s="47" t="s">
        <v>763</v>
      </c>
      <c r="L99" s="47" t="s">
        <v>716</v>
      </c>
      <c r="M99" s="47">
        <v>2</v>
      </c>
      <c r="N99" s="51">
        <v>1889</v>
      </c>
      <c r="O99" s="51"/>
      <c r="P99" s="51"/>
      <c r="Q99" s="51"/>
      <c r="R99" s="51"/>
      <c r="S99" s="51"/>
      <c r="T99" s="51"/>
      <c r="U99" s="51" t="s">
        <v>713</v>
      </c>
      <c r="V99" s="51" t="s">
        <v>713</v>
      </c>
      <c r="W99" s="51" t="s">
        <v>713</v>
      </c>
      <c r="X99" s="51" t="s">
        <v>713</v>
      </c>
      <c r="Y99" s="51" t="s">
        <v>713</v>
      </c>
      <c r="Z99" s="51" t="s">
        <v>713</v>
      </c>
      <c r="AA99" s="51" t="s">
        <v>713</v>
      </c>
      <c r="AB99" s="51" t="s">
        <v>713</v>
      </c>
      <c r="AC99" s="51" t="s">
        <v>713</v>
      </c>
      <c r="AD99" s="51" t="s">
        <v>713</v>
      </c>
      <c r="AE99" s="51" t="s">
        <v>713</v>
      </c>
      <c r="AF99" s="51" t="s">
        <v>688</v>
      </c>
      <c r="AG99" s="51" t="s">
        <v>688</v>
      </c>
      <c r="AH99" s="51" t="s">
        <v>713</v>
      </c>
      <c r="AI99" s="51"/>
      <c r="AJ99" s="51"/>
      <c r="AK99" s="51"/>
      <c r="AL99" s="51" t="s">
        <v>713</v>
      </c>
      <c r="AM99" s="51" t="s">
        <v>713</v>
      </c>
      <c r="AN99" s="51" t="s">
        <v>713</v>
      </c>
    </row>
    <row r="100" spans="1:40" s="2" customFormat="1" ht="14.25">
      <c r="A100" s="124" t="s">
        <v>201</v>
      </c>
      <c r="B100" s="42" t="s">
        <v>570</v>
      </c>
      <c r="C100" s="125"/>
      <c r="D100" s="256">
        <v>22.68</v>
      </c>
      <c r="E100" s="257">
        <v>250</v>
      </c>
      <c r="F100" s="257">
        <f t="shared" si="4"/>
        <v>5670</v>
      </c>
      <c r="G100" s="260"/>
      <c r="H100" s="261">
        <f t="shared" si="3"/>
        <v>5670</v>
      </c>
      <c r="I100" s="262">
        <v>1</v>
      </c>
      <c r="J100" s="47" t="s">
        <v>747</v>
      </c>
      <c r="K100" s="47" t="s">
        <v>763</v>
      </c>
      <c r="L100" s="47" t="s">
        <v>716</v>
      </c>
      <c r="M100" s="47">
        <v>2</v>
      </c>
      <c r="N100" s="51"/>
      <c r="O100" s="51">
        <v>1905</v>
      </c>
      <c r="P100" s="51"/>
      <c r="Q100" s="51"/>
      <c r="R100" s="51"/>
      <c r="S100" s="51"/>
      <c r="T100" s="51"/>
      <c r="U100" s="51" t="s">
        <v>713</v>
      </c>
      <c r="V100" s="51" t="s">
        <v>713</v>
      </c>
      <c r="W100" s="51" t="s">
        <v>713</v>
      </c>
      <c r="X100" s="51" t="s">
        <v>713</v>
      </c>
      <c r="Y100" s="51" t="s">
        <v>713</v>
      </c>
      <c r="Z100" s="51" t="s">
        <v>713</v>
      </c>
      <c r="AA100" s="51" t="s">
        <v>713</v>
      </c>
      <c r="AB100" s="51" t="s">
        <v>713</v>
      </c>
      <c r="AC100" s="51" t="s">
        <v>713</v>
      </c>
      <c r="AD100" s="51" t="s">
        <v>713</v>
      </c>
      <c r="AE100" s="51" t="s">
        <v>713</v>
      </c>
      <c r="AF100" s="51" t="s">
        <v>688</v>
      </c>
      <c r="AG100" s="51" t="s">
        <v>688</v>
      </c>
      <c r="AH100" s="51" t="s">
        <v>713</v>
      </c>
      <c r="AI100" s="51"/>
      <c r="AJ100" s="51"/>
      <c r="AK100" s="51"/>
      <c r="AL100" s="51" t="s">
        <v>713</v>
      </c>
      <c r="AM100" s="51" t="s">
        <v>713</v>
      </c>
      <c r="AN100" s="51" t="s">
        <v>713</v>
      </c>
    </row>
    <row r="101" spans="1:40" s="2" customFormat="1" ht="14.25">
      <c r="A101" s="124" t="s">
        <v>203</v>
      </c>
      <c r="B101" s="42" t="s">
        <v>572</v>
      </c>
      <c r="C101" s="125"/>
      <c r="D101" s="256"/>
      <c r="E101" s="257"/>
      <c r="F101" s="257"/>
      <c r="G101" s="260">
        <v>9700.61</v>
      </c>
      <c r="H101" s="261">
        <f t="shared" si="3"/>
        <v>-9700.61</v>
      </c>
      <c r="I101" s="262">
        <v>1</v>
      </c>
      <c r="J101" s="47" t="s">
        <v>747</v>
      </c>
      <c r="K101" s="47" t="s">
        <v>763</v>
      </c>
      <c r="L101" s="47" t="s">
        <v>716</v>
      </c>
      <c r="M101" s="47">
        <v>2</v>
      </c>
      <c r="N101" s="51"/>
      <c r="O101" s="51"/>
      <c r="P101" s="51"/>
      <c r="Q101" s="51">
        <v>1952</v>
      </c>
      <c r="R101" s="51"/>
      <c r="S101" s="51"/>
      <c r="T101" s="51"/>
      <c r="U101" s="51" t="s">
        <v>713</v>
      </c>
      <c r="V101" s="51" t="s">
        <v>713</v>
      </c>
      <c r="W101" s="51" t="s">
        <v>713</v>
      </c>
      <c r="X101" s="51" t="s">
        <v>713</v>
      </c>
      <c r="Y101" s="51" t="s">
        <v>713</v>
      </c>
      <c r="Z101" s="51" t="s">
        <v>713</v>
      </c>
      <c r="AA101" s="51" t="s">
        <v>713</v>
      </c>
      <c r="AB101" s="51" t="s">
        <v>713</v>
      </c>
      <c r="AC101" s="51" t="s">
        <v>713</v>
      </c>
      <c r="AD101" s="51" t="s">
        <v>713</v>
      </c>
      <c r="AE101" s="51" t="s">
        <v>713</v>
      </c>
      <c r="AF101" s="51" t="s">
        <v>688</v>
      </c>
      <c r="AG101" s="51" t="s">
        <v>688</v>
      </c>
      <c r="AH101" s="51" t="s">
        <v>713</v>
      </c>
      <c r="AI101" s="51"/>
      <c r="AJ101" s="51"/>
      <c r="AK101" s="51"/>
      <c r="AL101" s="51" t="s">
        <v>713</v>
      </c>
      <c r="AM101" s="51" t="s">
        <v>713</v>
      </c>
      <c r="AN101" s="51" t="s">
        <v>713</v>
      </c>
    </row>
    <row r="102" spans="1:40" s="2" customFormat="1" ht="14.25">
      <c r="A102" s="124" t="s">
        <v>205</v>
      </c>
      <c r="B102" s="42" t="s">
        <v>572</v>
      </c>
      <c r="C102" s="125"/>
      <c r="D102" s="256"/>
      <c r="E102" s="257"/>
      <c r="F102" s="257"/>
      <c r="G102" s="260">
        <v>6384.43</v>
      </c>
      <c r="H102" s="261">
        <f t="shared" si="3"/>
        <v>-6384.43</v>
      </c>
      <c r="I102" s="262">
        <v>1</v>
      </c>
      <c r="J102" s="47" t="s">
        <v>747</v>
      </c>
      <c r="K102" s="47" t="s">
        <v>763</v>
      </c>
      <c r="L102" s="47" t="s">
        <v>716</v>
      </c>
      <c r="M102" s="47">
        <v>2</v>
      </c>
      <c r="N102" s="51"/>
      <c r="O102" s="51"/>
      <c r="P102" s="51"/>
      <c r="Q102" s="51">
        <v>1952</v>
      </c>
      <c r="R102" s="51"/>
      <c r="S102" s="51"/>
      <c r="T102" s="51"/>
      <c r="U102" s="51" t="s">
        <v>713</v>
      </c>
      <c r="V102" s="51" t="s">
        <v>713</v>
      </c>
      <c r="W102" s="51" t="s">
        <v>713</v>
      </c>
      <c r="X102" s="51" t="s">
        <v>713</v>
      </c>
      <c r="Y102" s="51" t="s">
        <v>713</v>
      </c>
      <c r="Z102" s="51" t="s">
        <v>713</v>
      </c>
      <c r="AA102" s="51" t="s">
        <v>713</v>
      </c>
      <c r="AB102" s="51" t="s">
        <v>713</v>
      </c>
      <c r="AC102" s="51" t="s">
        <v>713</v>
      </c>
      <c r="AD102" s="51" t="s">
        <v>713</v>
      </c>
      <c r="AE102" s="51" t="s">
        <v>713</v>
      </c>
      <c r="AF102" s="51" t="s">
        <v>688</v>
      </c>
      <c r="AG102" s="51" t="s">
        <v>688</v>
      </c>
      <c r="AH102" s="51" t="s">
        <v>713</v>
      </c>
      <c r="AI102" s="51"/>
      <c r="AJ102" s="51"/>
      <c r="AK102" s="51"/>
      <c r="AL102" s="51" t="s">
        <v>713</v>
      </c>
      <c r="AM102" s="51" t="s">
        <v>713</v>
      </c>
      <c r="AN102" s="51" t="s">
        <v>713</v>
      </c>
    </row>
    <row r="103" spans="1:40" s="2" customFormat="1" ht="14.25">
      <c r="A103" s="124" t="s">
        <v>207</v>
      </c>
      <c r="B103" s="42" t="s">
        <v>575</v>
      </c>
      <c r="C103" s="125"/>
      <c r="D103" s="256">
        <v>53.32</v>
      </c>
      <c r="E103" s="257">
        <v>250</v>
      </c>
      <c r="F103" s="257"/>
      <c r="G103" s="260">
        <v>27465.2</v>
      </c>
      <c r="H103" s="261">
        <f t="shared" si="3"/>
        <v>-27465.2</v>
      </c>
      <c r="I103" s="262">
        <v>1</v>
      </c>
      <c r="J103" s="47" t="s">
        <v>747</v>
      </c>
      <c r="K103" s="47" t="s">
        <v>763</v>
      </c>
      <c r="L103" s="47" t="s">
        <v>716</v>
      </c>
      <c r="M103" s="47">
        <v>2</v>
      </c>
      <c r="N103" s="51"/>
      <c r="O103" s="51"/>
      <c r="P103" s="51">
        <v>1934</v>
      </c>
      <c r="Q103" s="51"/>
      <c r="R103" s="51"/>
      <c r="S103" s="51"/>
      <c r="T103" s="51"/>
      <c r="U103" s="51" t="s">
        <v>713</v>
      </c>
      <c r="V103" s="51" t="s">
        <v>713</v>
      </c>
      <c r="W103" s="51" t="s">
        <v>713</v>
      </c>
      <c r="X103" s="51" t="s">
        <v>713</v>
      </c>
      <c r="Y103" s="51" t="s">
        <v>713</v>
      </c>
      <c r="Z103" s="51" t="s">
        <v>713</v>
      </c>
      <c r="AA103" s="51" t="s">
        <v>713</v>
      </c>
      <c r="AB103" s="51" t="s">
        <v>713</v>
      </c>
      <c r="AC103" s="51" t="s">
        <v>713</v>
      </c>
      <c r="AD103" s="51" t="s">
        <v>713</v>
      </c>
      <c r="AE103" s="51" t="s">
        <v>713</v>
      </c>
      <c r="AF103" s="51" t="s">
        <v>688</v>
      </c>
      <c r="AG103" s="51" t="s">
        <v>688</v>
      </c>
      <c r="AH103" s="51" t="s">
        <v>713</v>
      </c>
      <c r="AI103" s="51"/>
      <c r="AJ103" s="51"/>
      <c r="AK103" s="51"/>
      <c r="AL103" s="51" t="s">
        <v>713</v>
      </c>
      <c r="AM103" s="51" t="s">
        <v>713</v>
      </c>
      <c r="AN103" s="51" t="s">
        <v>713</v>
      </c>
    </row>
    <row r="104" spans="1:40" s="2" customFormat="1" ht="14.25">
      <c r="A104" s="124" t="s">
        <v>209</v>
      </c>
      <c r="B104" s="128" t="s">
        <v>149</v>
      </c>
      <c r="C104" s="129"/>
      <c r="D104" s="259">
        <v>72</v>
      </c>
      <c r="E104" s="257">
        <v>250</v>
      </c>
      <c r="F104" s="257">
        <f t="shared" si="4"/>
        <v>18000</v>
      </c>
      <c r="G104" s="259"/>
      <c r="H104" s="261">
        <f t="shared" si="3"/>
        <v>18000</v>
      </c>
      <c r="I104" s="262">
        <v>1</v>
      </c>
      <c r="J104" s="47" t="s">
        <v>747</v>
      </c>
      <c r="K104" s="47" t="s">
        <v>763</v>
      </c>
      <c r="L104" s="47" t="s">
        <v>716</v>
      </c>
      <c r="M104" s="47">
        <v>2</v>
      </c>
      <c r="N104" s="37">
        <v>1890</v>
      </c>
      <c r="O104" s="37"/>
      <c r="P104" s="37"/>
      <c r="Q104" s="37"/>
      <c r="R104" s="37"/>
      <c r="S104" s="37"/>
      <c r="T104" s="37"/>
      <c r="U104" s="51" t="s">
        <v>713</v>
      </c>
      <c r="V104" s="51" t="s">
        <v>713</v>
      </c>
      <c r="W104" s="51" t="s">
        <v>713</v>
      </c>
      <c r="X104" s="51" t="s">
        <v>713</v>
      </c>
      <c r="Y104" s="51" t="s">
        <v>713</v>
      </c>
      <c r="Z104" s="51" t="s">
        <v>713</v>
      </c>
      <c r="AA104" s="51" t="s">
        <v>713</v>
      </c>
      <c r="AB104" s="51" t="s">
        <v>713</v>
      </c>
      <c r="AC104" s="51" t="s">
        <v>713</v>
      </c>
      <c r="AD104" s="51" t="s">
        <v>713</v>
      </c>
      <c r="AE104" s="51" t="s">
        <v>713</v>
      </c>
      <c r="AF104" s="51" t="s">
        <v>688</v>
      </c>
      <c r="AG104" s="51" t="s">
        <v>688</v>
      </c>
      <c r="AH104" s="51" t="s">
        <v>713</v>
      </c>
      <c r="AI104" s="51"/>
      <c r="AJ104" s="51"/>
      <c r="AK104" s="51"/>
      <c r="AL104" s="51" t="s">
        <v>713</v>
      </c>
      <c r="AM104" s="51" t="s">
        <v>713</v>
      </c>
      <c r="AN104" s="51" t="s">
        <v>713</v>
      </c>
    </row>
    <row r="105" spans="1:40" s="2" customFormat="1" ht="14.25">
      <c r="A105" s="124" t="s">
        <v>210</v>
      </c>
      <c r="B105" s="44" t="s">
        <v>67</v>
      </c>
      <c r="C105" s="125"/>
      <c r="D105" s="256">
        <v>42</v>
      </c>
      <c r="E105" s="257">
        <v>250</v>
      </c>
      <c r="F105" s="257">
        <f t="shared" si="4"/>
        <v>10500</v>
      </c>
      <c r="G105" s="265"/>
      <c r="H105" s="261">
        <f t="shared" si="3"/>
        <v>10500</v>
      </c>
      <c r="I105" s="262">
        <v>1</v>
      </c>
      <c r="J105" s="47" t="s">
        <v>747</v>
      </c>
      <c r="K105" s="47" t="s">
        <v>763</v>
      </c>
      <c r="L105" s="47" t="s">
        <v>716</v>
      </c>
      <c r="M105" s="47">
        <v>2</v>
      </c>
      <c r="N105" s="51">
        <v>1860</v>
      </c>
      <c r="O105" s="51"/>
      <c r="P105" s="51"/>
      <c r="Q105" s="51"/>
      <c r="R105" s="51"/>
      <c r="S105" s="51"/>
      <c r="T105" s="51"/>
      <c r="U105" s="51" t="s">
        <v>713</v>
      </c>
      <c r="V105" s="51" t="s">
        <v>713</v>
      </c>
      <c r="W105" s="51" t="s">
        <v>713</v>
      </c>
      <c r="X105" s="51" t="s">
        <v>713</v>
      </c>
      <c r="Y105" s="51" t="s">
        <v>713</v>
      </c>
      <c r="Z105" s="51" t="s">
        <v>713</v>
      </c>
      <c r="AA105" s="51" t="s">
        <v>713</v>
      </c>
      <c r="AB105" s="51" t="s">
        <v>713</v>
      </c>
      <c r="AC105" s="51" t="s">
        <v>713</v>
      </c>
      <c r="AD105" s="51" t="s">
        <v>713</v>
      </c>
      <c r="AE105" s="51" t="s">
        <v>713</v>
      </c>
      <c r="AF105" s="51" t="s">
        <v>688</v>
      </c>
      <c r="AG105" s="51" t="s">
        <v>688</v>
      </c>
      <c r="AH105" s="51" t="s">
        <v>713</v>
      </c>
      <c r="AI105" s="51"/>
      <c r="AJ105" s="51"/>
      <c r="AK105" s="51"/>
      <c r="AL105" s="51" t="s">
        <v>713</v>
      </c>
      <c r="AM105" s="51" t="s">
        <v>713</v>
      </c>
      <c r="AN105" s="51" t="s">
        <v>713</v>
      </c>
    </row>
    <row r="106" spans="1:40" s="2" customFormat="1" ht="14.25">
      <c r="A106" s="124" t="s">
        <v>212</v>
      </c>
      <c r="B106" s="44" t="s">
        <v>60</v>
      </c>
      <c r="C106" s="125"/>
      <c r="D106" s="256">
        <v>18</v>
      </c>
      <c r="E106" s="257">
        <v>250</v>
      </c>
      <c r="F106" s="257">
        <f t="shared" si="4"/>
        <v>4500</v>
      </c>
      <c r="G106" s="265"/>
      <c r="H106" s="261">
        <f t="shared" si="3"/>
        <v>4500</v>
      </c>
      <c r="I106" s="262">
        <v>1</v>
      </c>
      <c r="J106" s="47" t="s">
        <v>747</v>
      </c>
      <c r="K106" s="47" t="s">
        <v>763</v>
      </c>
      <c r="L106" s="47" t="s">
        <v>716</v>
      </c>
      <c r="M106" s="47">
        <v>2</v>
      </c>
      <c r="N106" s="51">
        <v>1870</v>
      </c>
      <c r="O106" s="51"/>
      <c r="P106" s="51"/>
      <c r="Q106" s="51"/>
      <c r="R106" s="51"/>
      <c r="S106" s="51"/>
      <c r="T106" s="51"/>
      <c r="U106" s="51" t="s">
        <v>713</v>
      </c>
      <c r="V106" s="51" t="s">
        <v>713</v>
      </c>
      <c r="W106" s="51" t="s">
        <v>713</v>
      </c>
      <c r="X106" s="51" t="s">
        <v>713</v>
      </c>
      <c r="Y106" s="51" t="s">
        <v>713</v>
      </c>
      <c r="Z106" s="51" t="s">
        <v>713</v>
      </c>
      <c r="AA106" s="51" t="s">
        <v>713</v>
      </c>
      <c r="AB106" s="51" t="s">
        <v>713</v>
      </c>
      <c r="AC106" s="51" t="s">
        <v>713</v>
      </c>
      <c r="AD106" s="51" t="s">
        <v>713</v>
      </c>
      <c r="AE106" s="51" t="s">
        <v>713</v>
      </c>
      <c r="AF106" s="51" t="s">
        <v>688</v>
      </c>
      <c r="AG106" s="51" t="s">
        <v>688</v>
      </c>
      <c r="AH106" s="51" t="s">
        <v>713</v>
      </c>
      <c r="AI106" s="51"/>
      <c r="AJ106" s="51"/>
      <c r="AK106" s="51"/>
      <c r="AL106" s="51" t="s">
        <v>713</v>
      </c>
      <c r="AM106" s="51" t="s">
        <v>713</v>
      </c>
      <c r="AN106" s="51" t="s">
        <v>713</v>
      </c>
    </row>
    <row r="107" spans="1:40" s="2" customFormat="1" ht="14.25">
      <c r="A107" s="124" t="s">
        <v>214</v>
      </c>
      <c r="B107" s="44" t="s">
        <v>696</v>
      </c>
      <c r="C107" s="125"/>
      <c r="D107" s="256">
        <v>37.95</v>
      </c>
      <c r="E107" s="257">
        <v>250</v>
      </c>
      <c r="F107" s="257">
        <f t="shared" si="4"/>
        <v>9487.5</v>
      </c>
      <c r="G107" s="265"/>
      <c r="H107" s="261">
        <f t="shared" si="3"/>
        <v>9487.5</v>
      </c>
      <c r="I107" s="262">
        <v>1</v>
      </c>
      <c r="J107" s="47" t="s">
        <v>747</v>
      </c>
      <c r="K107" s="47" t="s">
        <v>763</v>
      </c>
      <c r="L107" s="47" t="s">
        <v>716</v>
      </c>
      <c r="M107" s="47">
        <v>2</v>
      </c>
      <c r="N107" s="51">
        <v>1900</v>
      </c>
      <c r="O107" s="51"/>
      <c r="P107" s="51"/>
      <c r="Q107" s="51"/>
      <c r="R107" s="51"/>
      <c r="S107" s="51"/>
      <c r="T107" s="51"/>
      <c r="U107" s="51" t="s">
        <v>713</v>
      </c>
      <c r="V107" s="51" t="s">
        <v>713</v>
      </c>
      <c r="W107" s="51" t="s">
        <v>713</v>
      </c>
      <c r="X107" s="51" t="s">
        <v>713</v>
      </c>
      <c r="Y107" s="51" t="s">
        <v>713</v>
      </c>
      <c r="Z107" s="51" t="s">
        <v>713</v>
      </c>
      <c r="AA107" s="51" t="s">
        <v>713</v>
      </c>
      <c r="AB107" s="51" t="s">
        <v>713</v>
      </c>
      <c r="AC107" s="51" t="s">
        <v>713</v>
      </c>
      <c r="AD107" s="51" t="s">
        <v>713</v>
      </c>
      <c r="AE107" s="51" t="s">
        <v>713</v>
      </c>
      <c r="AF107" s="51" t="s">
        <v>688</v>
      </c>
      <c r="AG107" s="51" t="s">
        <v>688</v>
      </c>
      <c r="AH107" s="51" t="s">
        <v>713</v>
      </c>
      <c r="AI107" s="51"/>
      <c r="AJ107" s="51"/>
      <c r="AK107" s="51"/>
      <c r="AL107" s="51" t="s">
        <v>713</v>
      </c>
      <c r="AM107" s="51" t="s">
        <v>713</v>
      </c>
      <c r="AN107" s="51" t="s">
        <v>713</v>
      </c>
    </row>
    <row r="108" spans="1:40" s="2" customFormat="1" ht="14.25">
      <c r="A108" s="124" t="s">
        <v>215</v>
      </c>
      <c r="B108" s="51" t="s">
        <v>79</v>
      </c>
      <c r="C108" s="125"/>
      <c r="D108" s="256">
        <v>24</v>
      </c>
      <c r="E108" s="257">
        <v>250</v>
      </c>
      <c r="F108" s="257">
        <f t="shared" si="4"/>
        <v>6000</v>
      </c>
      <c r="G108" s="265"/>
      <c r="H108" s="261">
        <f t="shared" si="3"/>
        <v>6000</v>
      </c>
      <c r="I108" s="262">
        <v>1</v>
      </c>
      <c r="J108" s="47" t="s">
        <v>747</v>
      </c>
      <c r="K108" s="47" t="s">
        <v>763</v>
      </c>
      <c r="L108" s="47" t="s">
        <v>716</v>
      </c>
      <c r="M108" s="47">
        <v>2</v>
      </c>
      <c r="N108" s="51">
        <v>1900</v>
      </c>
      <c r="O108" s="51"/>
      <c r="P108" s="51"/>
      <c r="Q108" s="51"/>
      <c r="R108" s="51"/>
      <c r="S108" s="51"/>
      <c r="T108" s="51"/>
      <c r="U108" s="51" t="s">
        <v>713</v>
      </c>
      <c r="V108" s="51" t="s">
        <v>713</v>
      </c>
      <c r="W108" s="51" t="s">
        <v>713</v>
      </c>
      <c r="X108" s="51" t="s">
        <v>713</v>
      </c>
      <c r="Y108" s="51" t="s">
        <v>713</v>
      </c>
      <c r="Z108" s="51" t="s">
        <v>713</v>
      </c>
      <c r="AA108" s="51" t="s">
        <v>713</v>
      </c>
      <c r="AB108" s="51" t="s">
        <v>713</v>
      </c>
      <c r="AC108" s="51" t="s">
        <v>713</v>
      </c>
      <c r="AD108" s="51" t="s">
        <v>713</v>
      </c>
      <c r="AE108" s="51" t="s">
        <v>713</v>
      </c>
      <c r="AF108" s="51" t="s">
        <v>688</v>
      </c>
      <c r="AG108" s="51" t="s">
        <v>688</v>
      </c>
      <c r="AH108" s="51" t="s">
        <v>713</v>
      </c>
      <c r="AI108" s="51"/>
      <c r="AJ108" s="51"/>
      <c r="AK108" s="51"/>
      <c r="AL108" s="51" t="s">
        <v>713</v>
      </c>
      <c r="AM108" s="51" t="s">
        <v>713</v>
      </c>
      <c r="AN108" s="51" t="s">
        <v>713</v>
      </c>
    </row>
    <row r="109" spans="1:40" s="2" customFormat="1" ht="14.25">
      <c r="A109" s="124" t="s">
        <v>216</v>
      </c>
      <c r="B109" s="44" t="s">
        <v>586</v>
      </c>
      <c r="C109" s="125"/>
      <c r="D109" s="256">
        <v>49.2</v>
      </c>
      <c r="E109" s="257">
        <v>250</v>
      </c>
      <c r="F109" s="257">
        <f t="shared" si="4"/>
        <v>12300</v>
      </c>
      <c r="G109" s="265"/>
      <c r="H109" s="261">
        <f t="shared" si="3"/>
        <v>12300</v>
      </c>
      <c r="I109" s="262">
        <v>1</v>
      </c>
      <c r="J109" s="47" t="s">
        <v>747</v>
      </c>
      <c r="K109" s="47" t="s">
        <v>763</v>
      </c>
      <c r="L109" s="47" t="s">
        <v>716</v>
      </c>
      <c r="M109" s="47">
        <v>2</v>
      </c>
      <c r="N109" s="51">
        <v>1900</v>
      </c>
      <c r="O109" s="51"/>
      <c r="P109" s="51"/>
      <c r="Q109" s="51"/>
      <c r="R109" s="51"/>
      <c r="S109" s="51"/>
      <c r="T109" s="51"/>
      <c r="U109" s="51" t="s">
        <v>713</v>
      </c>
      <c r="V109" s="51" t="s">
        <v>713</v>
      </c>
      <c r="W109" s="51" t="s">
        <v>713</v>
      </c>
      <c r="X109" s="51" t="s">
        <v>713</v>
      </c>
      <c r="Y109" s="51" t="s">
        <v>713</v>
      </c>
      <c r="Z109" s="51" t="s">
        <v>713</v>
      </c>
      <c r="AA109" s="51" t="s">
        <v>713</v>
      </c>
      <c r="AB109" s="51" t="s">
        <v>713</v>
      </c>
      <c r="AC109" s="51" t="s">
        <v>713</v>
      </c>
      <c r="AD109" s="51" t="s">
        <v>713</v>
      </c>
      <c r="AE109" s="51" t="s">
        <v>713</v>
      </c>
      <c r="AF109" s="51" t="s">
        <v>688</v>
      </c>
      <c r="AG109" s="51" t="s">
        <v>688</v>
      </c>
      <c r="AH109" s="51" t="s">
        <v>713</v>
      </c>
      <c r="AI109" s="51"/>
      <c r="AJ109" s="51"/>
      <c r="AK109" s="51"/>
      <c r="AL109" s="51" t="s">
        <v>713</v>
      </c>
      <c r="AM109" s="51" t="s">
        <v>713</v>
      </c>
      <c r="AN109" s="51" t="s">
        <v>713</v>
      </c>
    </row>
    <row r="110" spans="1:40" s="2" customFormat="1" ht="14.25">
      <c r="A110" s="124" t="s">
        <v>218</v>
      </c>
      <c r="B110" s="44" t="s">
        <v>697</v>
      </c>
      <c r="C110" s="125"/>
      <c r="D110" s="256">
        <v>25</v>
      </c>
      <c r="E110" s="257">
        <v>250</v>
      </c>
      <c r="F110" s="257">
        <f t="shared" si="4"/>
        <v>6250</v>
      </c>
      <c r="G110" s="265"/>
      <c r="H110" s="261">
        <f t="shared" si="3"/>
        <v>6250</v>
      </c>
      <c r="I110" s="262">
        <v>1</v>
      </c>
      <c r="J110" s="47" t="s">
        <v>747</v>
      </c>
      <c r="K110" s="47" t="s">
        <v>763</v>
      </c>
      <c r="L110" s="47" t="s">
        <v>716</v>
      </c>
      <c r="M110" s="47">
        <v>2</v>
      </c>
      <c r="N110" s="51"/>
      <c r="O110" s="51">
        <v>1910</v>
      </c>
      <c r="P110" s="51"/>
      <c r="Q110" s="51"/>
      <c r="R110" s="51"/>
      <c r="S110" s="51"/>
      <c r="T110" s="51"/>
      <c r="U110" s="51" t="s">
        <v>713</v>
      </c>
      <c r="V110" s="51" t="s">
        <v>713</v>
      </c>
      <c r="W110" s="51" t="s">
        <v>713</v>
      </c>
      <c r="X110" s="51" t="s">
        <v>713</v>
      </c>
      <c r="Y110" s="51" t="s">
        <v>713</v>
      </c>
      <c r="Z110" s="51" t="s">
        <v>713</v>
      </c>
      <c r="AA110" s="51" t="s">
        <v>713</v>
      </c>
      <c r="AB110" s="51" t="s">
        <v>713</v>
      </c>
      <c r="AC110" s="51" t="s">
        <v>713</v>
      </c>
      <c r="AD110" s="51" t="s">
        <v>713</v>
      </c>
      <c r="AE110" s="51" t="s">
        <v>713</v>
      </c>
      <c r="AF110" s="51" t="s">
        <v>688</v>
      </c>
      <c r="AG110" s="51" t="s">
        <v>688</v>
      </c>
      <c r="AH110" s="51" t="s">
        <v>713</v>
      </c>
      <c r="AI110" s="51"/>
      <c r="AJ110" s="51"/>
      <c r="AK110" s="51"/>
      <c r="AL110" s="51" t="s">
        <v>713</v>
      </c>
      <c r="AM110" s="51" t="s">
        <v>713</v>
      </c>
      <c r="AN110" s="51" t="s">
        <v>713</v>
      </c>
    </row>
    <row r="111" spans="1:40" s="2" customFormat="1" ht="14.25">
      <c r="A111" s="124" t="s">
        <v>220</v>
      </c>
      <c r="B111" s="44" t="s">
        <v>698</v>
      </c>
      <c r="C111" s="125"/>
      <c r="D111" s="256">
        <v>64.96</v>
      </c>
      <c r="E111" s="257">
        <v>250</v>
      </c>
      <c r="F111" s="257">
        <f t="shared" si="4"/>
        <v>16239.999999999998</v>
      </c>
      <c r="G111" s="265"/>
      <c r="H111" s="261">
        <f t="shared" si="3"/>
        <v>16239.999999999998</v>
      </c>
      <c r="I111" s="262">
        <v>1</v>
      </c>
      <c r="J111" s="47" t="s">
        <v>747</v>
      </c>
      <c r="K111" s="47" t="s">
        <v>763</v>
      </c>
      <c r="L111" s="47" t="s">
        <v>716</v>
      </c>
      <c r="M111" s="47">
        <v>2</v>
      </c>
      <c r="N111" s="51">
        <v>1896</v>
      </c>
      <c r="O111" s="51"/>
      <c r="P111" s="51"/>
      <c r="Q111" s="51"/>
      <c r="R111" s="51"/>
      <c r="S111" s="51"/>
      <c r="T111" s="51"/>
      <c r="U111" s="51" t="s">
        <v>713</v>
      </c>
      <c r="V111" s="51" t="s">
        <v>713</v>
      </c>
      <c r="W111" s="51" t="s">
        <v>713</v>
      </c>
      <c r="X111" s="51" t="s">
        <v>713</v>
      </c>
      <c r="Y111" s="51" t="s">
        <v>713</v>
      </c>
      <c r="Z111" s="51" t="s">
        <v>713</v>
      </c>
      <c r="AA111" s="51" t="s">
        <v>713</v>
      </c>
      <c r="AB111" s="51" t="s">
        <v>713</v>
      </c>
      <c r="AC111" s="51" t="s">
        <v>713</v>
      </c>
      <c r="AD111" s="51" t="s">
        <v>713</v>
      </c>
      <c r="AE111" s="51" t="s">
        <v>713</v>
      </c>
      <c r="AF111" s="51" t="s">
        <v>688</v>
      </c>
      <c r="AG111" s="51" t="s">
        <v>688</v>
      </c>
      <c r="AH111" s="51" t="s">
        <v>713</v>
      </c>
      <c r="AI111" s="51"/>
      <c r="AJ111" s="51"/>
      <c r="AK111" s="51"/>
      <c r="AL111" s="51" t="s">
        <v>713</v>
      </c>
      <c r="AM111" s="51" t="s">
        <v>713</v>
      </c>
      <c r="AN111" s="51" t="s">
        <v>713</v>
      </c>
    </row>
    <row r="112" spans="1:40" s="2" customFormat="1" ht="14.25">
      <c r="A112" s="124" t="s">
        <v>222</v>
      </c>
      <c r="B112" s="44" t="s">
        <v>143</v>
      </c>
      <c r="C112" s="125"/>
      <c r="D112" s="256">
        <v>24.66</v>
      </c>
      <c r="E112" s="257">
        <v>250</v>
      </c>
      <c r="F112" s="257">
        <f t="shared" si="4"/>
        <v>6165</v>
      </c>
      <c r="G112" s="265"/>
      <c r="H112" s="261">
        <f t="shared" si="3"/>
        <v>6165</v>
      </c>
      <c r="I112" s="262">
        <v>1</v>
      </c>
      <c r="J112" s="47" t="s">
        <v>747</v>
      </c>
      <c r="K112" s="47" t="s">
        <v>763</v>
      </c>
      <c r="L112" s="47" t="s">
        <v>716</v>
      </c>
      <c r="M112" s="47">
        <v>2</v>
      </c>
      <c r="N112" s="51">
        <v>1890</v>
      </c>
      <c r="O112" s="51"/>
      <c r="P112" s="51"/>
      <c r="Q112" s="51"/>
      <c r="R112" s="51"/>
      <c r="S112" s="51"/>
      <c r="T112" s="51"/>
      <c r="U112" s="51" t="s">
        <v>713</v>
      </c>
      <c r="V112" s="51" t="s">
        <v>713</v>
      </c>
      <c r="W112" s="51" t="s">
        <v>713</v>
      </c>
      <c r="X112" s="51" t="s">
        <v>713</v>
      </c>
      <c r="Y112" s="51" t="s">
        <v>713</v>
      </c>
      <c r="Z112" s="51" t="s">
        <v>713</v>
      </c>
      <c r="AA112" s="51" t="s">
        <v>713</v>
      </c>
      <c r="AB112" s="51" t="s">
        <v>713</v>
      </c>
      <c r="AC112" s="51" t="s">
        <v>713</v>
      </c>
      <c r="AD112" s="51" t="s">
        <v>713</v>
      </c>
      <c r="AE112" s="51" t="s">
        <v>713</v>
      </c>
      <c r="AF112" s="51" t="s">
        <v>688</v>
      </c>
      <c r="AG112" s="51" t="s">
        <v>688</v>
      </c>
      <c r="AH112" s="51" t="s">
        <v>713</v>
      </c>
      <c r="AI112" s="51"/>
      <c r="AJ112" s="51"/>
      <c r="AK112" s="51"/>
      <c r="AL112" s="51" t="s">
        <v>713</v>
      </c>
      <c r="AM112" s="51" t="s">
        <v>713</v>
      </c>
      <c r="AN112" s="51" t="s">
        <v>713</v>
      </c>
    </row>
    <row r="113" spans="1:40" s="2" customFormat="1" ht="14.25">
      <c r="A113" s="124" t="s">
        <v>224</v>
      </c>
      <c r="B113" s="44" t="s">
        <v>139</v>
      </c>
      <c r="C113" s="125"/>
      <c r="D113" s="256">
        <v>34.61</v>
      </c>
      <c r="E113" s="257">
        <v>250</v>
      </c>
      <c r="F113" s="257">
        <f t="shared" si="4"/>
        <v>8652.5</v>
      </c>
      <c r="G113" s="265"/>
      <c r="H113" s="261">
        <f t="shared" si="3"/>
        <v>8652.5</v>
      </c>
      <c r="I113" s="262">
        <v>1</v>
      </c>
      <c r="J113" s="47" t="s">
        <v>747</v>
      </c>
      <c r="K113" s="47" t="s">
        <v>763</v>
      </c>
      <c r="L113" s="47" t="s">
        <v>716</v>
      </c>
      <c r="M113" s="47">
        <v>2</v>
      </c>
      <c r="N113" s="51">
        <v>1894</v>
      </c>
      <c r="O113" s="51"/>
      <c r="P113" s="51"/>
      <c r="Q113" s="51"/>
      <c r="R113" s="51"/>
      <c r="S113" s="51"/>
      <c r="T113" s="51"/>
      <c r="U113" s="51" t="s">
        <v>713</v>
      </c>
      <c r="V113" s="51" t="s">
        <v>713</v>
      </c>
      <c r="W113" s="51" t="s">
        <v>713</v>
      </c>
      <c r="X113" s="51" t="s">
        <v>713</v>
      </c>
      <c r="Y113" s="51" t="s">
        <v>713</v>
      </c>
      <c r="Z113" s="51" t="s">
        <v>713</v>
      </c>
      <c r="AA113" s="51" t="s">
        <v>713</v>
      </c>
      <c r="AB113" s="51" t="s">
        <v>713</v>
      </c>
      <c r="AC113" s="51" t="s">
        <v>713</v>
      </c>
      <c r="AD113" s="51" t="s">
        <v>713</v>
      </c>
      <c r="AE113" s="51" t="s">
        <v>713</v>
      </c>
      <c r="AF113" s="51" t="s">
        <v>688</v>
      </c>
      <c r="AG113" s="51" t="s">
        <v>688</v>
      </c>
      <c r="AH113" s="51" t="s">
        <v>713</v>
      </c>
      <c r="AI113" s="51"/>
      <c r="AJ113" s="51"/>
      <c r="AK113" s="51"/>
      <c r="AL113" s="51" t="s">
        <v>713</v>
      </c>
      <c r="AM113" s="51" t="s">
        <v>713</v>
      </c>
      <c r="AN113" s="51" t="s">
        <v>713</v>
      </c>
    </row>
    <row r="114" spans="1:40" s="2" customFormat="1" ht="14.25">
      <c r="A114" s="124" t="s">
        <v>1012</v>
      </c>
      <c r="B114" s="44" t="s">
        <v>699</v>
      </c>
      <c r="C114" s="125"/>
      <c r="D114" s="256">
        <v>71.89</v>
      </c>
      <c r="E114" s="257">
        <v>250</v>
      </c>
      <c r="F114" s="257">
        <f t="shared" si="4"/>
        <v>17972.5</v>
      </c>
      <c r="G114" s="265"/>
      <c r="H114" s="261">
        <f t="shared" si="3"/>
        <v>17972.5</v>
      </c>
      <c r="I114" s="262">
        <v>1</v>
      </c>
      <c r="J114" s="47" t="s">
        <v>747</v>
      </c>
      <c r="K114" s="47" t="s">
        <v>763</v>
      </c>
      <c r="L114" s="47" t="s">
        <v>716</v>
      </c>
      <c r="M114" s="47">
        <v>2</v>
      </c>
      <c r="N114" s="51">
        <v>1890</v>
      </c>
      <c r="O114" s="51"/>
      <c r="P114" s="51"/>
      <c r="Q114" s="51"/>
      <c r="R114" s="51"/>
      <c r="S114" s="51"/>
      <c r="T114" s="51"/>
      <c r="U114" s="51" t="s">
        <v>713</v>
      </c>
      <c r="V114" s="51" t="s">
        <v>713</v>
      </c>
      <c r="W114" s="51" t="s">
        <v>713</v>
      </c>
      <c r="X114" s="51" t="s">
        <v>713</v>
      </c>
      <c r="Y114" s="51" t="s">
        <v>713</v>
      </c>
      <c r="Z114" s="51" t="s">
        <v>713</v>
      </c>
      <c r="AA114" s="51" t="s">
        <v>713</v>
      </c>
      <c r="AB114" s="51" t="s">
        <v>713</v>
      </c>
      <c r="AC114" s="51" t="s">
        <v>713</v>
      </c>
      <c r="AD114" s="51" t="s">
        <v>713</v>
      </c>
      <c r="AE114" s="51" t="s">
        <v>713</v>
      </c>
      <c r="AF114" s="51" t="s">
        <v>688</v>
      </c>
      <c r="AG114" s="51" t="s">
        <v>688</v>
      </c>
      <c r="AH114" s="51" t="s">
        <v>713</v>
      </c>
      <c r="AI114" s="51"/>
      <c r="AJ114" s="51"/>
      <c r="AK114" s="51"/>
      <c r="AL114" s="51" t="s">
        <v>713</v>
      </c>
      <c r="AM114" s="51" t="s">
        <v>713</v>
      </c>
      <c r="AN114" s="51" t="s">
        <v>713</v>
      </c>
    </row>
    <row r="115" spans="1:40" s="2" customFormat="1" ht="14.25">
      <c r="A115" s="124" t="s">
        <v>226</v>
      </c>
      <c r="B115" s="44" t="s">
        <v>700</v>
      </c>
      <c r="C115" s="125"/>
      <c r="D115" s="256">
        <v>20</v>
      </c>
      <c r="E115" s="257">
        <v>250</v>
      </c>
      <c r="F115" s="257">
        <f t="shared" si="4"/>
        <v>5000</v>
      </c>
      <c r="G115" s="265"/>
      <c r="H115" s="261">
        <f t="shared" si="3"/>
        <v>5000</v>
      </c>
      <c r="I115" s="262">
        <v>1</v>
      </c>
      <c r="J115" s="47" t="s">
        <v>747</v>
      </c>
      <c r="K115" s="47" t="s">
        <v>763</v>
      </c>
      <c r="L115" s="47" t="s">
        <v>716</v>
      </c>
      <c r="M115" s="47">
        <v>2</v>
      </c>
      <c r="N115" s="51">
        <v>1890</v>
      </c>
      <c r="O115" s="51"/>
      <c r="P115" s="51"/>
      <c r="Q115" s="51"/>
      <c r="R115" s="51"/>
      <c r="S115" s="51"/>
      <c r="T115" s="51"/>
      <c r="U115" s="51" t="s">
        <v>713</v>
      </c>
      <c r="V115" s="51" t="s">
        <v>713</v>
      </c>
      <c r="W115" s="51" t="s">
        <v>713</v>
      </c>
      <c r="X115" s="51" t="s">
        <v>713</v>
      </c>
      <c r="Y115" s="51" t="s">
        <v>713</v>
      </c>
      <c r="Z115" s="51" t="s">
        <v>713</v>
      </c>
      <c r="AA115" s="51" t="s">
        <v>713</v>
      </c>
      <c r="AB115" s="51" t="s">
        <v>713</v>
      </c>
      <c r="AC115" s="51" t="s">
        <v>713</v>
      </c>
      <c r="AD115" s="51" t="s">
        <v>713</v>
      </c>
      <c r="AE115" s="51" t="s">
        <v>713</v>
      </c>
      <c r="AF115" s="51" t="s">
        <v>688</v>
      </c>
      <c r="AG115" s="51" t="s">
        <v>688</v>
      </c>
      <c r="AH115" s="51" t="s">
        <v>713</v>
      </c>
      <c r="AI115" s="51"/>
      <c r="AJ115" s="51"/>
      <c r="AK115" s="51"/>
      <c r="AL115" s="51" t="s">
        <v>713</v>
      </c>
      <c r="AM115" s="51" t="s">
        <v>713</v>
      </c>
      <c r="AN115" s="51" t="s">
        <v>713</v>
      </c>
    </row>
    <row r="116" spans="1:40" s="2" customFormat="1" ht="14.25">
      <c r="A116" s="124" t="s">
        <v>228</v>
      </c>
      <c r="B116" s="44" t="s">
        <v>149</v>
      </c>
      <c r="C116" s="125"/>
      <c r="D116" s="256">
        <v>72</v>
      </c>
      <c r="E116" s="257">
        <v>250</v>
      </c>
      <c r="F116" s="257">
        <f t="shared" si="4"/>
        <v>18000</v>
      </c>
      <c r="G116" s="265"/>
      <c r="H116" s="261">
        <f t="shared" si="3"/>
        <v>18000</v>
      </c>
      <c r="I116" s="262">
        <v>1</v>
      </c>
      <c r="J116" s="47" t="s">
        <v>747</v>
      </c>
      <c r="K116" s="47" t="s">
        <v>763</v>
      </c>
      <c r="L116" s="47" t="s">
        <v>716</v>
      </c>
      <c r="M116" s="47">
        <v>2</v>
      </c>
      <c r="N116" s="51">
        <v>1890</v>
      </c>
      <c r="O116" s="51"/>
      <c r="P116" s="51"/>
      <c r="Q116" s="51"/>
      <c r="R116" s="51"/>
      <c r="S116" s="51"/>
      <c r="T116" s="51"/>
      <c r="U116" s="51" t="s">
        <v>713</v>
      </c>
      <c r="V116" s="51" t="s">
        <v>713</v>
      </c>
      <c r="W116" s="51" t="s">
        <v>713</v>
      </c>
      <c r="X116" s="51" t="s">
        <v>713</v>
      </c>
      <c r="Y116" s="51" t="s">
        <v>713</v>
      </c>
      <c r="Z116" s="51" t="s">
        <v>713</v>
      </c>
      <c r="AA116" s="51" t="s">
        <v>713</v>
      </c>
      <c r="AB116" s="51" t="s">
        <v>713</v>
      </c>
      <c r="AC116" s="51" t="s">
        <v>713</v>
      </c>
      <c r="AD116" s="51" t="s">
        <v>713</v>
      </c>
      <c r="AE116" s="51" t="s">
        <v>713</v>
      </c>
      <c r="AF116" s="51" t="s">
        <v>688</v>
      </c>
      <c r="AG116" s="51" t="s">
        <v>688</v>
      </c>
      <c r="AH116" s="51" t="s">
        <v>713</v>
      </c>
      <c r="AI116" s="51"/>
      <c r="AJ116" s="51"/>
      <c r="AK116" s="51"/>
      <c r="AL116" s="51" t="s">
        <v>713</v>
      </c>
      <c r="AM116" s="51" t="s">
        <v>713</v>
      </c>
      <c r="AN116" s="51" t="s">
        <v>713</v>
      </c>
    </row>
    <row r="117" spans="1:40" s="2" customFormat="1" ht="14.25">
      <c r="A117" s="124" t="s">
        <v>230</v>
      </c>
      <c r="B117" s="44" t="s">
        <v>171</v>
      </c>
      <c r="C117" s="125"/>
      <c r="D117" s="256">
        <v>23</v>
      </c>
      <c r="E117" s="257">
        <v>250</v>
      </c>
      <c r="F117" s="257">
        <f t="shared" si="4"/>
        <v>5750</v>
      </c>
      <c r="G117" s="265"/>
      <c r="H117" s="261">
        <f t="shared" si="3"/>
        <v>5750</v>
      </c>
      <c r="I117" s="262">
        <v>1</v>
      </c>
      <c r="J117" s="47" t="s">
        <v>747</v>
      </c>
      <c r="K117" s="47" t="s">
        <v>763</v>
      </c>
      <c r="L117" s="47" t="s">
        <v>716</v>
      </c>
      <c r="M117" s="47">
        <v>2</v>
      </c>
      <c r="N117" s="51">
        <v>1820</v>
      </c>
      <c r="O117" s="51"/>
      <c r="P117" s="51"/>
      <c r="Q117" s="51"/>
      <c r="R117" s="51"/>
      <c r="S117" s="51"/>
      <c r="T117" s="51"/>
      <c r="U117" s="51" t="s">
        <v>713</v>
      </c>
      <c r="V117" s="51" t="s">
        <v>713</v>
      </c>
      <c r="W117" s="51" t="s">
        <v>713</v>
      </c>
      <c r="X117" s="51" t="s">
        <v>713</v>
      </c>
      <c r="Y117" s="51" t="s">
        <v>713</v>
      </c>
      <c r="Z117" s="51" t="s">
        <v>713</v>
      </c>
      <c r="AA117" s="51" t="s">
        <v>713</v>
      </c>
      <c r="AB117" s="51" t="s">
        <v>713</v>
      </c>
      <c r="AC117" s="51" t="s">
        <v>713</v>
      </c>
      <c r="AD117" s="51" t="s">
        <v>713</v>
      </c>
      <c r="AE117" s="51" t="s">
        <v>713</v>
      </c>
      <c r="AF117" s="51" t="s">
        <v>688</v>
      </c>
      <c r="AG117" s="51" t="s">
        <v>688</v>
      </c>
      <c r="AH117" s="51" t="s">
        <v>713</v>
      </c>
      <c r="AI117" s="51"/>
      <c r="AJ117" s="51"/>
      <c r="AK117" s="51"/>
      <c r="AL117" s="51" t="s">
        <v>713</v>
      </c>
      <c r="AM117" s="51" t="s">
        <v>713</v>
      </c>
      <c r="AN117" s="51" t="s">
        <v>713</v>
      </c>
    </row>
    <row r="118" spans="1:40" s="2" customFormat="1" ht="14.25">
      <c r="A118" s="124" t="s">
        <v>232</v>
      </c>
      <c r="B118" s="44" t="s">
        <v>165</v>
      </c>
      <c r="C118" s="125"/>
      <c r="D118" s="256">
        <v>52</v>
      </c>
      <c r="E118" s="257">
        <v>250</v>
      </c>
      <c r="F118" s="257">
        <f t="shared" si="4"/>
        <v>13000</v>
      </c>
      <c r="G118" s="265"/>
      <c r="H118" s="261">
        <f t="shared" si="3"/>
        <v>13000</v>
      </c>
      <c r="I118" s="262">
        <v>1</v>
      </c>
      <c r="J118" s="47" t="s">
        <v>747</v>
      </c>
      <c r="K118" s="47" t="s">
        <v>763</v>
      </c>
      <c r="L118" s="47" t="s">
        <v>716</v>
      </c>
      <c r="M118" s="47">
        <v>2</v>
      </c>
      <c r="N118" s="51">
        <v>1840</v>
      </c>
      <c r="O118" s="51"/>
      <c r="P118" s="51"/>
      <c r="Q118" s="51"/>
      <c r="R118" s="51"/>
      <c r="S118" s="51"/>
      <c r="T118" s="51"/>
      <c r="U118" s="51" t="s">
        <v>713</v>
      </c>
      <c r="V118" s="51" t="s">
        <v>713</v>
      </c>
      <c r="W118" s="51" t="s">
        <v>713</v>
      </c>
      <c r="X118" s="51" t="s">
        <v>713</v>
      </c>
      <c r="Y118" s="51" t="s">
        <v>713</v>
      </c>
      <c r="Z118" s="51" t="s">
        <v>713</v>
      </c>
      <c r="AA118" s="51" t="s">
        <v>713</v>
      </c>
      <c r="AB118" s="51" t="s">
        <v>713</v>
      </c>
      <c r="AC118" s="51" t="s">
        <v>713</v>
      </c>
      <c r="AD118" s="51" t="s">
        <v>713</v>
      </c>
      <c r="AE118" s="51" t="s">
        <v>713</v>
      </c>
      <c r="AF118" s="51" t="s">
        <v>688</v>
      </c>
      <c r="AG118" s="51" t="s">
        <v>688</v>
      </c>
      <c r="AH118" s="51" t="s">
        <v>713</v>
      </c>
      <c r="AI118" s="51"/>
      <c r="AJ118" s="51"/>
      <c r="AK118" s="51"/>
      <c r="AL118" s="51" t="s">
        <v>713</v>
      </c>
      <c r="AM118" s="51" t="s">
        <v>713</v>
      </c>
      <c r="AN118" s="51" t="s">
        <v>713</v>
      </c>
    </row>
    <row r="119" spans="1:40" s="2" customFormat="1" ht="14.25">
      <c r="A119" s="124" t="s">
        <v>234</v>
      </c>
      <c r="B119" s="44" t="s">
        <v>235</v>
      </c>
      <c r="C119" s="125"/>
      <c r="D119" s="256">
        <v>27</v>
      </c>
      <c r="E119" s="257">
        <v>250</v>
      </c>
      <c r="F119" s="257">
        <f t="shared" si="4"/>
        <v>6750</v>
      </c>
      <c r="G119" s="265"/>
      <c r="H119" s="261">
        <f t="shared" si="3"/>
        <v>6750</v>
      </c>
      <c r="I119" s="262">
        <v>1</v>
      </c>
      <c r="J119" s="47" t="s">
        <v>747</v>
      </c>
      <c r="K119" s="47" t="s">
        <v>763</v>
      </c>
      <c r="L119" s="47" t="s">
        <v>716</v>
      </c>
      <c r="M119" s="47">
        <v>2</v>
      </c>
      <c r="N119" s="51"/>
      <c r="O119" s="51">
        <v>1909</v>
      </c>
      <c r="P119" s="51"/>
      <c r="Q119" s="51"/>
      <c r="R119" s="51"/>
      <c r="S119" s="51"/>
      <c r="T119" s="51"/>
      <c r="U119" s="51" t="s">
        <v>713</v>
      </c>
      <c r="V119" s="51" t="s">
        <v>713</v>
      </c>
      <c r="W119" s="51" t="s">
        <v>713</v>
      </c>
      <c r="X119" s="51" t="s">
        <v>713</v>
      </c>
      <c r="Y119" s="51" t="s">
        <v>713</v>
      </c>
      <c r="Z119" s="51" t="s">
        <v>713</v>
      </c>
      <c r="AA119" s="51" t="s">
        <v>713</v>
      </c>
      <c r="AB119" s="51" t="s">
        <v>713</v>
      </c>
      <c r="AC119" s="51" t="s">
        <v>713</v>
      </c>
      <c r="AD119" s="51" t="s">
        <v>713</v>
      </c>
      <c r="AE119" s="51" t="s">
        <v>713</v>
      </c>
      <c r="AF119" s="51" t="s">
        <v>688</v>
      </c>
      <c r="AG119" s="51" t="s">
        <v>688</v>
      </c>
      <c r="AH119" s="51" t="s">
        <v>713</v>
      </c>
      <c r="AI119" s="51"/>
      <c r="AJ119" s="51"/>
      <c r="AK119" s="51"/>
      <c r="AL119" s="51" t="s">
        <v>713</v>
      </c>
      <c r="AM119" s="51" t="s">
        <v>713</v>
      </c>
      <c r="AN119" s="51" t="s">
        <v>713</v>
      </c>
    </row>
    <row r="120" spans="1:40" s="2" customFormat="1" ht="14.25">
      <c r="A120" s="124" t="s">
        <v>236</v>
      </c>
      <c r="B120" s="44" t="s">
        <v>243</v>
      </c>
      <c r="C120" s="125"/>
      <c r="D120" s="256">
        <v>34.01</v>
      </c>
      <c r="E120" s="257">
        <v>250</v>
      </c>
      <c r="F120" s="257">
        <f t="shared" si="4"/>
        <v>8502.5</v>
      </c>
      <c r="G120" s="265"/>
      <c r="H120" s="261">
        <f t="shared" si="3"/>
        <v>8502.5</v>
      </c>
      <c r="I120" s="262">
        <v>1</v>
      </c>
      <c r="J120" s="47" t="s">
        <v>747</v>
      </c>
      <c r="K120" s="47" t="s">
        <v>763</v>
      </c>
      <c r="L120" s="47" t="s">
        <v>716</v>
      </c>
      <c r="M120" s="47">
        <v>2</v>
      </c>
      <c r="N120" s="51">
        <v>1900</v>
      </c>
      <c r="O120" s="51"/>
      <c r="P120" s="51"/>
      <c r="Q120" s="51"/>
      <c r="R120" s="51"/>
      <c r="S120" s="51"/>
      <c r="T120" s="51"/>
      <c r="U120" s="51" t="s">
        <v>713</v>
      </c>
      <c r="V120" s="51" t="s">
        <v>713</v>
      </c>
      <c r="W120" s="51" t="s">
        <v>713</v>
      </c>
      <c r="X120" s="51" t="s">
        <v>713</v>
      </c>
      <c r="Y120" s="51" t="s">
        <v>713</v>
      </c>
      <c r="Z120" s="51" t="s">
        <v>713</v>
      </c>
      <c r="AA120" s="51" t="s">
        <v>713</v>
      </c>
      <c r="AB120" s="51" t="s">
        <v>713</v>
      </c>
      <c r="AC120" s="51" t="s">
        <v>713</v>
      </c>
      <c r="AD120" s="51" t="s">
        <v>713</v>
      </c>
      <c r="AE120" s="51" t="s">
        <v>713</v>
      </c>
      <c r="AF120" s="51" t="s">
        <v>688</v>
      </c>
      <c r="AG120" s="51" t="s">
        <v>688</v>
      </c>
      <c r="AH120" s="51" t="s">
        <v>713</v>
      </c>
      <c r="AI120" s="51"/>
      <c r="AJ120" s="51"/>
      <c r="AK120" s="51"/>
      <c r="AL120" s="51" t="s">
        <v>713</v>
      </c>
      <c r="AM120" s="51" t="s">
        <v>713</v>
      </c>
      <c r="AN120" s="51" t="s">
        <v>713</v>
      </c>
    </row>
    <row r="121" spans="1:40" s="2" customFormat="1" ht="14.25">
      <c r="A121" s="124" t="s">
        <v>238</v>
      </c>
      <c r="B121" s="44" t="s">
        <v>701</v>
      </c>
      <c r="C121" s="125"/>
      <c r="D121" s="256">
        <v>15</v>
      </c>
      <c r="E121" s="257">
        <v>250</v>
      </c>
      <c r="F121" s="257">
        <f t="shared" si="4"/>
        <v>3750</v>
      </c>
      <c r="G121" s="265"/>
      <c r="H121" s="261">
        <f t="shared" si="3"/>
        <v>3750</v>
      </c>
      <c r="I121" s="262">
        <v>1</v>
      </c>
      <c r="J121" s="47" t="s">
        <v>747</v>
      </c>
      <c r="K121" s="47" t="s">
        <v>763</v>
      </c>
      <c r="L121" s="47" t="s">
        <v>716</v>
      </c>
      <c r="M121" s="47">
        <v>2</v>
      </c>
      <c r="N121" s="51">
        <v>1880</v>
      </c>
      <c r="O121" s="51"/>
      <c r="P121" s="51"/>
      <c r="Q121" s="51"/>
      <c r="R121" s="51"/>
      <c r="S121" s="51"/>
      <c r="T121" s="51"/>
      <c r="U121" s="51" t="s">
        <v>713</v>
      </c>
      <c r="V121" s="51" t="s">
        <v>713</v>
      </c>
      <c r="W121" s="51" t="s">
        <v>713</v>
      </c>
      <c r="X121" s="51" t="s">
        <v>713</v>
      </c>
      <c r="Y121" s="51" t="s">
        <v>713</v>
      </c>
      <c r="Z121" s="51" t="s">
        <v>713</v>
      </c>
      <c r="AA121" s="51" t="s">
        <v>713</v>
      </c>
      <c r="AB121" s="51" t="s">
        <v>713</v>
      </c>
      <c r="AC121" s="51" t="s">
        <v>713</v>
      </c>
      <c r="AD121" s="51" t="s">
        <v>713</v>
      </c>
      <c r="AE121" s="51" t="s">
        <v>713</v>
      </c>
      <c r="AF121" s="51" t="s">
        <v>688</v>
      </c>
      <c r="AG121" s="51" t="s">
        <v>688</v>
      </c>
      <c r="AH121" s="51" t="s">
        <v>713</v>
      </c>
      <c r="AI121" s="51"/>
      <c r="AJ121" s="51"/>
      <c r="AK121" s="51"/>
      <c r="AL121" s="51" t="s">
        <v>713</v>
      </c>
      <c r="AM121" s="51" t="s">
        <v>713</v>
      </c>
      <c r="AN121" s="51" t="s">
        <v>713</v>
      </c>
    </row>
    <row r="122" spans="1:40" s="2" customFormat="1" ht="14.25">
      <c r="A122" s="124" t="s">
        <v>240</v>
      </c>
      <c r="B122" s="44" t="s">
        <v>255</v>
      </c>
      <c r="C122" s="125"/>
      <c r="D122" s="256">
        <v>16</v>
      </c>
      <c r="E122" s="257">
        <v>250</v>
      </c>
      <c r="F122" s="257">
        <f t="shared" si="4"/>
        <v>4000</v>
      </c>
      <c r="G122" s="265"/>
      <c r="H122" s="261">
        <f t="shared" si="3"/>
        <v>4000</v>
      </c>
      <c r="I122" s="262">
        <v>1</v>
      </c>
      <c r="J122" s="47" t="s">
        <v>747</v>
      </c>
      <c r="K122" s="47" t="s">
        <v>763</v>
      </c>
      <c r="L122" s="47" t="s">
        <v>716</v>
      </c>
      <c r="M122" s="47">
        <v>2</v>
      </c>
      <c r="N122" s="51">
        <v>1861</v>
      </c>
      <c r="O122" s="51"/>
      <c r="P122" s="51"/>
      <c r="Q122" s="51"/>
      <c r="R122" s="51"/>
      <c r="S122" s="51"/>
      <c r="T122" s="51"/>
      <c r="U122" s="51" t="s">
        <v>713</v>
      </c>
      <c r="V122" s="51" t="s">
        <v>713</v>
      </c>
      <c r="W122" s="51" t="s">
        <v>713</v>
      </c>
      <c r="X122" s="51" t="s">
        <v>713</v>
      </c>
      <c r="Y122" s="51" t="s">
        <v>713</v>
      </c>
      <c r="Z122" s="51" t="s">
        <v>713</v>
      </c>
      <c r="AA122" s="51" t="s">
        <v>713</v>
      </c>
      <c r="AB122" s="51" t="s">
        <v>713</v>
      </c>
      <c r="AC122" s="51" t="s">
        <v>713</v>
      </c>
      <c r="AD122" s="51" t="s">
        <v>713</v>
      </c>
      <c r="AE122" s="51" t="s">
        <v>713</v>
      </c>
      <c r="AF122" s="51" t="s">
        <v>688</v>
      </c>
      <c r="AG122" s="51" t="s">
        <v>688</v>
      </c>
      <c r="AH122" s="51" t="s">
        <v>713</v>
      </c>
      <c r="AI122" s="51"/>
      <c r="AJ122" s="51"/>
      <c r="AK122" s="51"/>
      <c r="AL122" s="51" t="s">
        <v>713</v>
      </c>
      <c r="AM122" s="51" t="s">
        <v>713</v>
      </c>
      <c r="AN122" s="51" t="s">
        <v>713</v>
      </c>
    </row>
    <row r="123" spans="1:40" s="2" customFormat="1" ht="14.25">
      <c r="A123" s="124" t="s">
        <v>242</v>
      </c>
      <c r="B123" s="44" t="s">
        <v>257</v>
      </c>
      <c r="C123" s="53"/>
      <c r="D123" s="266">
        <v>82</v>
      </c>
      <c r="E123" s="257">
        <v>250</v>
      </c>
      <c r="F123" s="257">
        <f t="shared" si="4"/>
        <v>20500</v>
      </c>
      <c r="G123" s="265"/>
      <c r="H123" s="261">
        <f t="shared" si="3"/>
        <v>20500</v>
      </c>
      <c r="I123" s="262">
        <v>1</v>
      </c>
      <c r="J123" s="47" t="s">
        <v>747</v>
      </c>
      <c r="K123" s="47" t="s">
        <v>763</v>
      </c>
      <c r="L123" s="47" t="s">
        <v>716</v>
      </c>
      <c r="M123" s="47">
        <v>2</v>
      </c>
      <c r="N123" s="51">
        <v>1863</v>
      </c>
      <c r="O123" s="51"/>
      <c r="P123" s="51"/>
      <c r="Q123" s="51"/>
      <c r="R123" s="51"/>
      <c r="S123" s="51"/>
      <c r="T123" s="51"/>
      <c r="U123" s="51" t="s">
        <v>713</v>
      </c>
      <c r="V123" s="51" t="s">
        <v>713</v>
      </c>
      <c r="W123" s="51" t="s">
        <v>713</v>
      </c>
      <c r="X123" s="51" t="s">
        <v>713</v>
      </c>
      <c r="Y123" s="51" t="s">
        <v>713</v>
      </c>
      <c r="Z123" s="51" t="s">
        <v>713</v>
      </c>
      <c r="AA123" s="51" t="s">
        <v>713</v>
      </c>
      <c r="AB123" s="51" t="s">
        <v>713</v>
      </c>
      <c r="AC123" s="51" t="s">
        <v>713</v>
      </c>
      <c r="AD123" s="51" t="s">
        <v>713</v>
      </c>
      <c r="AE123" s="51" t="s">
        <v>713</v>
      </c>
      <c r="AF123" s="51" t="s">
        <v>688</v>
      </c>
      <c r="AG123" s="51" t="s">
        <v>688</v>
      </c>
      <c r="AH123" s="51" t="s">
        <v>713</v>
      </c>
      <c r="AI123" s="51"/>
      <c r="AJ123" s="51"/>
      <c r="AK123" s="51"/>
      <c r="AL123" s="51" t="s">
        <v>713</v>
      </c>
      <c r="AM123" s="51" t="s">
        <v>713</v>
      </c>
      <c r="AN123" s="51" t="s">
        <v>713</v>
      </c>
    </row>
    <row r="124" spans="1:40" s="2" customFormat="1" ht="14.25">
      <c r="A124" s="124" t="s">
        <v>244</v>
      </c>
      <c r="B124" s="44" t="s">
        <v>267</v>
      </c>
      <c r="C124" s="53"/>
      <c r="D124" s="266">
        <v>68</v>
      </c>
      <c r="E124" s="257">
        <v>250</v>
      </c>
      <c r="F124" s="257">
        <f t="shared" si="4"/>
        <v>17000</v>
      </c>
      <c r="G124" s="265"/>
      <c r="H124" s="261">
        <f t="shared" si="3"/>
        <v>17000</v>
      </c>
      <c r="I124" s="262">
        <v>1</v>
      </c>
      <c r="J124" s="47" t="s">
        <v>747</v>
      </c>
      <c r="K124" s="47" t="s">
        <v>763</v>
      </c>
      <c r="L124" s="47" t="s">
        <v>716</v>
      </c>
      <c r="M124" s="47">
        <v>2</v>
      </c>
      <c r="N124" s="51"/>
      <c r="O124" s="51">
        <v>1903</v>
      </c>
      <c r="P124" s="51"/>
      <c r="Q124" s="51"/>
      <c r="R124" s="51"/>
      <c r="S124" s="51"/>
      <c r="T124" s="51"/>
      <c r="U124" s="51" t="s">
        <v>713</v>
      </c>
      <c r="V124" s="51" t="s">
        <v>713</v>
      </c>
      <c r="W124" s="51" t="s">
        <v>713</v>
      </c>
      <c r="X124" s="51" t="s">
        <v>713</v>
      </c>
      <c r="Y124" s="51" t="s">
        <v>713</v>
      </c>
      <c r="Z124" s="51" t="s">
        <v>713</v>
      </c>
      <c r="AA124" s="51" t="s">
        <v>713</v>
      </c>
      <c r="AB124" s="51" t="s">
        <v>713</v>
      </c>
      <c r="AC124" s="51" t="s">
        <v>713</v>
      </c>
      <c r="AD124" s="51" t="s">
        <v>713</v>
      </c>
      <c r="AE124" s="51" t="s">
        <v>713</v>
      </c>
      <c r="AF124" s="51" t="s">
        <v>688</v>
      </c>
      <c r="AG124" s="51" t="s">
        <v>688</v>
      </c>
      <c r="AH124" s="51" t="s">
        <v>713</v>
      </c>
      <c r="AI124" s="51"/>
      <c r="AJ124" s="51"/>
      <c r="AK124" s="51"/>
      <c r="AL124" s="51" t="s">
        <v>713</v>
      </c>
      <c r="AM124" s="51" t="s">
        <v>713</v>
      </c>
      <c r="AN124" s="51" t="s">
        <v>713</v>
      </c>
    </row>
    <row r="125" spans="1:40" s="2" customFormat="1" ht="14.25">
      <c r="A125" s="124" t="s">
        <v>246</v>
      </c>
      <c r="B125" s="44" t="s">
        <v>272</v>
      </c>
      <c r="C125" s="53"/>
      <c r="D125" s="266">
        <v>29</v>
      </c>
      <c r="E125" s="257">
        <v>250</v>
      </c>
      <c r="F125" s="257">
        <f t="shared" si="4"/>
        <v>7250</v>
      </c>
      <c r="G125" s="265"/>
      <c r="H125" s="261">
        <f t="shared" si="3"/>
        <v>7250</v>
      </c>
      <c r="I125" s="262">
        <v>1</v>
      </c>
      <c r="J125" s="47" t="s">
        <v>747</v>
      </c>
      <c r="K125" s="47" t="s">
        <v>763</v>
      </c>
      <c r="L125" s="47" t="s">
        <v>716</v>
      </c>
      <c r="M125" s="47">
        <v>2</v>
      </c>
      <c r="N125" s="51">
        <v>1844</v>
      </c>
      <c r="O125" s="51"/>
      <c r="P125" s="51"/>
      <c r="Q125" s="51"/>
      <c r="R125" s="51"/>
      <c r="S125" s="51"/>
      <c r="T125" s="51"/>
      <c r="U125" s="51" t="s">
        <v>713</v>
      </c>
      <c r="V125" s="51" t="s">
        <v>713</v>
      </c>
      <c r="W125" s="51" t="s">
        <v>713</v>
      </c>
      <c r="X125" s="51" t="s">
        <v>713</v>
      </c>
      <c r="Y125" s="51" t="s">
        <v>713</v>
      </c>
      <c r="Z125" s="51" t="s">
        <v>713</v>
      </c>
      <c r="AA125" s="51" t="s">
        <v>713</v>
      </c>
      <c r="AB125" s="51" t="s">
        <v>713</v>
      </c>
      <c r="AC125" s="51" t="s">
        <v>713</v>
      </c>
      <c r="AD125" s="51" t="s">
        <v>713</v>
      </c>
      <c r="AE125" s="51" t="s">
        <v>713</v>
      </c>
      <c r="AF125" s="51" t="s">
        <v>688</v>
      </c>
      <c r="AG125" s="51" t="s">
        <v>688</v>
      </c>
      <c r="AH125" s="51" t="s">
        <v>713</v>
      </c>
      <c r="AI125" s="51"/>
      <c r="AJ125" s="51"/>
      <c r="AK125" s="51"/>
      <c r="AL125" s="51" t="s">
        <v>713</v>
      </c>
      <c r="AM125" s="51" t="s">
        <v>713</v>
      </c>
      <c r="AN125" s="51" t="s">
        <v>713</v>
      </c>
    </row>
    <row r="126" spans="1:40" s="2" customFormat="1" ht="14.25">
      <c r="A126" s="124" t="s">
        <v>248</v>
      </c>
      <c r="B126" s="44" t="s">
        <v>277</v>
      </c>
      <c r="C126" s="53"/>
      <c r="D126" s="266">
        <v>45</v>
      </c>
      <c r="E126" s="257">
        <v>250</v>
      </c>
      <c r="F126" s="257">
        <f t="shared" si="4"/>
        <v>11250</v>
      </c>
      <c r="G126" s="265"/>
      <c r="H126" s="261">
        <f t="shared" si="3"/>
        <v>11250</v>
      </c>
      <c r="I126" s="262">
        <v>1</v>
      </c>
      <c r="J126" s="47" t="s">
        <v>747</v>
      </c>
      <c r="K126" s="47" t="s">
        <v>763</v>
      </c>
      <c r="L126" s="47" t="s">
        <v>716</v>
      </c>
      <c r="M126" s="47">
        <v>2</v>
      </c>
      <c r="N126" s="51">
        <v>1860</v>
      </c>
      <c r="O126" s="51"/>
      <c r="P126" s="51"/>
      <c r="Q126" s="51"/>
      <c r="R126" s="51"/>
      <c r="S126" s="51"/>
      <c r="T126" s="51"/>
      <c r="U126" s="51" t="s">
        <v>713</v>
      </c>
      <c r="V126" s="51" t="s">
        <v>713</v>
      </c>
      <c r="W126" s="51" t="s">
        <v>713</v>
      </c>
      <c r="X126" s="51" t="s">
        <v>713</v>
      </c>
      <c r="Y126" s="51" t="s">
        <v>713</v>
      </c>
      <c r="Z126" s="51" t="s">
        <v>713</v>
      </c>
      <c r="AA126" s="51" t="s">
        <v>713</v>
      </c>
      <c r="AB126" s="51" t="s">
        <v>713</v>
      </c>
      <c r="AC126" s="51" t="s">
        <v>713</v>
      </c>
      <c r="AD126" s="51" t="s">
        <v>713</v>
      </c>
      <c r="AE126" s="51" t="s">
        <v>713</v>
      </c>
      <c r="AF126" s="51" t="s">
        <v>688</v>
      </c>
      <c r="AG126" s="51" t="s">
        <v>688</v>
      </c>
      <c r="AH126" s="51" t="s">
        <v>713</v>
      </c>
      <c r="AI126" s="51"/>
      <c r="AJ126" s="51"/>
      <c r="AK126" s="51"/>
      <c r="AL126" s="51" t="s">
        <v>713</v>
      </c>
      <c r="AM126" s="51" t="s">
        <v>713</v>
      </c>
      <c r="AN126" s="51" t="s">
        <v>713</v>
      </c>
    </row>
    <row r="127" spans="1:40" s="2" customFormat="1" ht="14.25">
      <c r="A127" s="124" t="s">
        <v>250</v>
      </c>
      <c r="B127" s="44" t="s">
        <v>702</v>
      </c>
      <c r="C127" s="53"/>
      <c r="D127" s="266">
        <v>66</v>
      </c>
      <c r="E127" s="257">
        <v>250</v>
      </c>
      <c r="F127" s="257">
        <f t="shared" si="4"/>
        <v>16500</v>
      </c>
      <c r="G127" s="265"/>
      <c r="H127" s="261">
        <f t="shared" si="3"/>
        <v>16500</v>
      </c>
      <c r="I127" s="262">
        <v>1</v>
      </c>
      <c r="J127" s="47" t="s">
        <v>747</v>
      </c>
      <c r="K127" s="47" t="s">
        <v>763</v>
      </c>
      <c r="L127" s="47" t="s">
        <v>716</v>
      </c>
      <c r="M127" s="47">
        <v>2</v>
      </c>
      <c r="N127" s="51">
        <v>1890</v>
      </c>
      <c r="O127" s="51"/>
      <c r="P127" s="51"/>
      <c r="Q127" s="51"/>
      <c r="R127" s="51"/>
      <c r="S127" s="51"/>
      <c r="T127" s="51"/>
      <c r="U127" s="51" t="s">
        <v>713</v>
      </c>
      <c r="V127" s="51" t="s">
        <v>713</v>
      </c>
      <c r="W127" s="51" t="s">
        <v>713</v>
      </c>
      <c r="X127" s="51" t="s">
        <v>713</v>
      </c>
      <c r="Y127" s="51" t="s">
        <v>713</v>
      </c>
      <c r="Z127" s="51" t="s">
        <v>713</v>
      </c>
      <c r="AA127" s="51" t="s">
        <v>713</v>
      </c>
      <c r="AB127" s="51" t="s">
        <v>713</v>
      </c>
      <c r="AC127" s="51" t="s">
        <v>713</v>
      </c>
      <c r="AD127" s="51" t="s">
        <v>713</v>
      </c>
      <c r="AE127" s="51" t="s">
        <v>713</v>
      </c>
      <c r="AF127" s="51" t="s">
        <v>688</v>
      </c>
      <c r="AG127" s="51" t="s">
        <v>688</v>
      </c>
      <c r="AH127" s="51" t="s">
        <v>713</v>
      </c>
      <c r="AI127" s="51"/>
      <c r="AJ127" s="51"/>
      <c r="AK127" s="51"/>
      <c r="AL127" s="51" t="s">
        <v>713</v>
      </c>
      <c r="AM127" s="51" t="s">
        <v>713</v>
      </c>
      <c r="AN127" s="51" t="s">
        <v>713</v>
      </c>
    </row>
    <row r="128" spans="1:40" s="2" customFormat="1" ht="14.25">
      <c r="A128" s="124" t="s">
        <v>251</v>
      </c>
      <c r="B128" s="44" t="s">
        <v>283</v>
      </c>
      <c r="C128" s="53"/>
      <c r="D128" s="266">
        <v>67</v>
      </c>
      <c r="E128" s="257">
        <v>250</v>
      </c>
      <c r="F128" s="257">
        <f t="shared" si="4"/>
        <v>16750</v>
      </c>
      <c r="G128" s="265"/>
      <c r="H128" s="261">
        <f t="shared" si="3"/>
        <v>16750</v>
      </c>
      <c r="I128" s="262">
        <v>1</v>
      </c>
      <c r="J128" s="47" t="s">
        <v>747</v>
      </c>
      <c r="K128" s="47" t="s">
        <v>763</v>
      </c>
      <c r="L128" s="47" t="s">
        <v>716</v>
      </c>
      <c r="M128" s="47">
        <v>2</v>
      </c>
      <c r="N128" s="51">
        <v>1900</v>
      </c>
      <c r="O128" s="51"/>
      <c r="P128" s="51"/>
      <c r="Q128" s="51"/>
      <c r="R128" s="51"/>
      <c r="S128" s="51"/>
      <c r="T128" s="51"/>
      <c r="U128" s="51" t="s">
        <v>713</v>
      </c>
      <c r="V128" s="51" t="s">
        <v>713</v>
      </c>
      <c r="W128" s="51" t="s">
        <v>713</v>
      </c>
      <c r="X128" s="51" t="s">
        <v>713</v>
      </c>
      <c r="Y128" s="51" t="s">
        <v>713</v>
      </c>
      <c r="Z128" s="51" t="s">
        <v>713</v>
      </c>
      <c r="AA128" s="51" t="s">
        <v>713</v>
      </c>
      <c r="AB128" s="51" t="s">
        <v>713</v>
      </c>
      <c r="AC128" s="51" t="s">
        <v>713</v>
      </c>
      <c r="AD128" s="51" t="s">
        <v>713</v>
      </c>
      <c r="AE128" s="51" t="s">
        <v>713</v>
      </c>
      <c r="AF128" s="51" t="s">
        <v>688</v>
      </c>
      <c r="AG128" s="51" t="s">
        <v>688</v>
      </c>
      <c r="AH128" s="51" t="s">
        <v>713</v>
      </c>
      <c r="AI128" s="51"/>
      <c r="AJ128" s="51"/>
      <c r="AK128" s="51"/>
      <c r="AL128" s="51" t="s">
        <v>713</v>
      </c>
      <c r="AM128" s="51" t="s">
        <v>713</v>
      </c>
      <c r="AN128" s="51" t="s">
        <v>713</v>
      </c>
    </row>
    <row r="129" spans="1:40" s="2" customFormat="1" ht="14.25">
      <c r="A129" s="124" t="s">
        <v>253</v>
      </c>
      <c r="B129" s="44" t="s">
        <v>287</v>
      </c>
      <c r="C129" s="53"/>
      <c r="D129" s="266">
        <v>40</v>
      </c>
      <c r="E129" s="257">
        <v>250</v>
      </c>
      <c r="F129" s="257">
        <f aca="true" t="shared" si="5" ref="F129:F169">D129*E129</f>
        <v>10000</v>
      </c>
      <c r="G129" s="265"/>
      <c r="H129" s="261">
        <f aca="true" t="shared" si="6" ref="H129:H169">F129-G129</f>
        <v>10000</v>
      </c>
      <c r="I129" s="262">
        <v>1</v>
      </c>
      <c r="J129" s="47" t="s">
        <v>747</v>
      </c>
      <c r="K129" s="47" t="s">
        <v>763</v>
      </c>
      <c r="L129" s="47" t="s">
        <v>716</v>
      </c>
      <c r="M129" s="47">
        <v>2</v>
      </c>
      <c r="N129" s="51">
        <v>1885</v>
      </c>
      <c r="O129" s="51"/>
      <c r="P129" s="51"/>
      <c r="Q129" s="51"/>
      <c r="R129" s="51"/>
      <c r="S129" s="51"/>
      <c r="T129" s="51"/>
      <c r="U129" s="51" t="s">
        <v>713</v>
      </c>
      <c r="V129" s="51" t="s">
        <v>713</v>
      </c>
      <c r="W129" s="51" t="s">
        <v>713</v>
      </c>
      <c r="X129" s="51" t="s">
        <v>713</v>
      </c>
      <c r="Y129" s="51" t="s">
        <v>713</v>
      </c>
      <c r="Z129" s="51" t="s">
        <v>713</v>
      </c>
      <c r="AA129" s="51" t="s">
        <v>713</v>
      </c>
      <c r="AB129" s="51" t="s">
        <v>713</v>
      </c>
      <c r="AC129" s="51" t="s">
        <v>713</v>
      </c>
      <c r="AD129" s="51" t="s">
        <v>713</v>
      </c>
      <c r="AE129" s="51" t="s">
        <v>713</v>
      </c>
      <c r="AF129" s="51" t="s">
        <v>688</v>
      </c>
      <c r="AG129" s="51" t="s">
        <v>688</v>
      </c>
      <c r="AH129" s="51" t="s">
        <v>713</v>
      </c>
      <c r="AI129" s="51"/>
      <c r="AJ129" s="51"/>
      <c r="AK129" s="51"/>
      <c r="AL129" s="51" t="s">
        <v>713</v>
      </c>
      <c r="AM129" s="51" t="s">
        <v>713</v>
      </c>
      <c r="AN129" s="51" t="s">
        <v>713</v>
      </c>
    </row>
    <row r="130" spans="1:40" s="2" customFormat="1" ht="14.25">
      <c r="A130" s="124" t="s">
        <v>254</v>
      </c>
      <c r="B130" s="44" t="s">
        <v>289</v>
      </c>
      <c r="C130" s="53"/>
      <c r="D130" s="266">
        <v>50</v>
      </c>
      <c r="E130" s="257">
        <v>250</v>
      </c>
      <c r="F130" s="257">
        <f t="shared" si="5"/>
        <v>12500</v>
      </c>
      <c r="G130" s="265"/>
      <c r="H130" s="261">
        <f t="shared" si="6"/>
        <v>12500</v>
      </c>
      <c r="I130" s="262">
        <v>1</v>
      </c>
      <c r="J130" s="47" t="s">
        <v>747</v>
      </c>
      <c r="K130" s="47" t="s">
        <v>763</v>
      </c>
      <c r="L130" s="47" t="s">
        <v>716</v>
      </c>
      <c r="M130" s="47">
        <v>2</v>
      </c>
      <c r="N130" s="51">
        <v>1886</v>
      </c>
      <c r="O130" s="51"/>
      <c r="P130" s="51"/>
      <c r="Q130" s="51"/>
      <c r="R130" s="51"/>
      <c r="S130" s="51"/>
      <c r="T130" s="51"/>
      <c r="U130" s="51" t="s">
        <v>713</v>
      </c>
      <c r="V130" s="51" t="s">
        <v>713</v>
      </c>
      <c r="W130" s="51" t="s">
        <v>713</v>
      </c>
      <c r="X130" s="51" t="s">
        <v>713</v>
      </c>
      <c r="Y130" s="51" t="s">
        <v>713</v>
      </c>
      <c r="Z130" s="51" t="s">
        <v>713</v>
      </c>
      <c r="AA130" s="51" t="s">
        <v>713</v>
      </c>
      <c r="AB130" s="51" t="s">
        <v>713</v>
      </c>
      <c r="AC130" s="51" t="s">
        <v>713</v>
      </c>
      <c r="AD130" s="51" t="s">
        <v>713</v>
      </c>
      <c r="AE130" s="51" t="s">
        <v>713</v>
      </c>
      <c r="AF130" s="51" t="s">
        <v>688</v>
      </c>
      <c r="AG130" s="51" t="s">
        <v>688</v>
      </c>
      <c r="AH130" s="51" t="s">
        <v>713</v>
      </c>
      <c r="AI130" s="51"/>
      <c r="AJ130" s="51"/>
      <c r="AK130" s="51"/>
      <c r="AL130" s="51" t="s">
        <v>713</v>
      </c>
      <c r="AM130" s="51" t="s">
        <v>713</v>
      </c>
      <c r="AN130" s="51" t="s">
        <v>713</v>
      </c>
    </row>
    <row r="131" spans="1:40" s="2" customFormat="1" ht="14.25">
      <c r="A131" s="124" t="s">
        <v>256</v>
      </c>
      <c r="B131" s="44" t="s">
        <v>175</v>
      </c>
      <c r="C131" s="53"/>
      <c r="D131" s="266">
        <v>24</v>
      </c>
      <c r="E131" s="257">
        <v>250</v>
      </c>
      <c r="F131" s="257">
        <f t="shared" si="5"/>
        <v>6000</v>
      </c>
      <c r="G131" s="265"/>
      <c r="H131" s="261">
        <f t="shared" si="6"/>
        <v>6000</v>
      </c>
      <c r="I131" s="262">
        <v>1</v>
      </c>
      <c r="J131" s="47" t="s">
        <v>747</v>
      </c>
      <c r="K131" s="47" t="s">
        <v>763</v>
      </c>
      <c r="L131" s="47" t="s">
        <v>716</v>
      </c>
      <c r="M131" s="47">
        <v>2</v>
      </c>
      <c r="N131" s="51">
        <v>1900</v>
      </c>
      <c r="O131" s="51"/>
      <c r="P131" s="51"/>
      <c r="Q131" s="51"/>
      <c r="R131" s="51"/>
      <c r="S131" s="51"/>
      <c r="T131" s="51"/>
      <c r="U131" s="51" t="s">
        <v>713</v>
      </c>
      <c r="V131" s="51" t="s">
        <v>713</v>
      </c>
      <c r="W131" s="51" t="s">
        <v>713</v>
      </c>
      <c r="X131" s="51" t="s">
        <v>713</v>
      </c>
      <c r="Y131" s="51" t="s">
        <v>713</v>
      </c>
      <c r="Z131" s="51" t="s">
        <v>713</v>
      </c>
      <c r="AA131" s="51" t="s">
        <v>713</v>
      </c>
      <c r="AB131" s="51" t="s">
        <v>713</v>
      </c>
      <c r="AC131" s="51" t="s">
        <v>713</v>
      </c>
      <c r="AD131" s="51" t="s">
        <v>713</v>
      </c>
      <c r="AE131" s="51" t="s">
        <v>713</v>
      </c>
      <c r="AF131" s="51" t="s">
        <v>688</v>
      </c>
      <c r="AG131" s="51" t="s">
        <v>688</v>
      </c>
      <c r="AH131" s="51" t="s">
        <v>713</v>
      </c>
      <c r="AI131" s="51"/>
      <c r="AJ131" s="51"/>
      <c r="AK131" s="51"/>
      <c r="AL131" s="51" t="s">
        <v>713</v>
      </c>
      <c r="AM131" s="51" t="s">
        <v>713</v>
      </c>
      <c r="AN131" s="51" t="s">
        <v>713</v>
      </c>
    </row>
    <row r="132" spans="1:40" s="2" customFormat="1" ht="14.25">
      <c r="A132" s="124" t="s">
        <v>258</v>
      </c>
      <c r="B132" s="44" t="s">
        <v>178</v>
      </c>
      <c r="C132" s="53"/>
      <c r="D132" s="266">
        <v>80</v>
      </c>
      <c r="E132" s="257">
        <v>250</v>
      </c>
      <c r="F132" s="257">
        <f t="shared" si="5"/>
        <v>20000</v>
      </c>
      <c r="G132" s="265"/>
      <c r="H132" s="261">
        <f t="shared" si="6"/>
        <v>20000</v>
      </c>
      <c r="I132" s="262">
        <v>2</v>
      </c>
      <c r="J132" s="47" t="s">
        <v>747</v>
      </c>
      <c r="K132" s="47" t="s">
        <v>763</v>
      </c>
      <c r="L132" s="47" t="s">
        <v>716</v>
      </c>
      <c r="M132" s="47">
        <v>2</v>
      </c>
      <c r="N132" s="51">
        <v>1900</v>
      </c>
      <c r="O132" s="51"/>
      <c r="P132" s="51"/>
      <c r="Q132" s="51"/>
      <c r="R132" s="51"/>
      <c r="S132" s="51"/>
      <c r="T132" s="51"/>
      <c r="U132" s="51" t="s">
        <v>713</v>
      </c>
      <c r="V132" s="51" t="s">
        <v>713</v>
      </c>
      <c r="W132" s="51" t="s">
        <v>713</v>
      </c>
      <c r="X132" s="51" t="s">
        <v>713</v>
      </c>
      <c r="Y132" s="51" t="s">
        <v>713</v>
      </c>
      <c r="Z132" s="51" t="s">
        <v>713</v>
      </c>
      <c r="AA132" s="51" t="s">
        <v>713</v>
      </c>
      <c r="AB132" s="51" t="s">
        <v>713</v>
      </c>
      <c r="AC132" s="51" t="s">
        <v>713</v>
      </c>
      <c r="AD132" s="51" t="s">
        <v>713</v>
      </c>
      <c r="AE132" s="51" t="s">
        <v>713</v>
      </c>
      <c r="AF132" s="51" t="s">
        <v>688</v>
      </c>
      <c r="AG132" s="51" t="s">
        <v>688</v>
      </c>
      <c r="AH132" s="51" t="s">
        <v>713</v>
      </c>
      <c r="AI132" s="51"/>
      <c r="AJ132" s="51"/>
      <c r="AK132" s="51"/>
      <c r="AL132" s="51" t="s">
        <v>713</v>
      </c>
      <c r="AM132" s="51" t="s">
        <v>713</v>
      </c>
      <c r="AN132" s="51" t="s">
        <v>713</v>
      </c>
    </row>
    <row r="133" spans="1:40" s="2" customFormat="1" ht="14.25">
      <c r="A133" s="124" t="s">
        <v>260</v>
      </c>
      <c r="B133" s="44" t="s">
        <v>182</v>
      </c>
      <c r="C133" s="53"/>
      <c r="D133" s="266">
        <v>16</v>
      </c>
      <c r="E133" s="257">
        <v>250</v>
      </c>
      <c r="F133" s="257">
        <f t="shared" si="5"/>
        <v>4000</v>
      </c>
      <c r="G133" s="265"/>
      <c r="H133" s="261">
        <f t="shared" si="6"/>
        <v>4000</v>
      </c>
      <c r="I133" s="262">
        <v>1</v>
      </c>
      <c r="J133" s="47" t="s">
        <v>747</v>
      </c>
      <c r="K133" s="47" t="s">
        <v>763</v>
      </c>
      <c r="L133" s="47" t="s">
        <v>716</v>
      </c>
      <c r="M133" s="47">
        <v>2</v>
      </c>
      <c r="N133" s="51">
        <v>1900</v>
      </c>
      <c r="O133" s="51"/>
      <c r="P133" s="51"/>
      <c r="Q133" s="51"/>
      <c r="R133" s="51"/>
      <c r="S133" s="51"/>
      <c r="T133" s="51"/>
      <c r="U133" s="51" t="s">
        <v>713</v>
      </c>
      <c r="V133" s="51" t="s">
        <v>713</v>
      </c>
      <c r="W133" s="51" t="s">
        <v>713</v>
      </c>
      <c r="X133" s="51" t="s">
        <v>713</v>
      </c>
      <c r="Y133" s="51" t="s">
        <v>713</v>
      </c>
      <c r="Z133" s="51" t="s">
        <v>713</v>
      </c>
      <c r="AA133" s="51" t="s">
        <v>713</v>
      </c>
      <c r="AB133" s="51" t="s">
        <v>713</v>
      </c>
      <c r="AC133" s="51" t="s">
        <v>713</v>
      </c>
      <c r="AD133" s="51" t="s">
        <v>713</v>
      </c>
      <c r="AE133" s="51" t="s">
        <v>713</v>
      </c>
      <c r="AF133" s="51" t="s">
        <v>688</v>
      </c>
      <c r="AG133" s="51" t="s">
        <v>688</v>
      </c>
      <c r="AH133" s="51" t="s">
        <v>713</v>
      </c>
      <c r="AI133" s="51"/>
      <c r="AJ133" s="51"/>
      <c r="AK133" s="51"/>
      <c r="AL133" s="51" t="s">
        <v>713</v>
      </c>
      <c r="AM133" s="51" t="s">
        <v>713</v>
      </c>
      <c r="AN133" s="51" t="s">
        <v>713</v>
      </c>
    </row>
    <row r="134" spans="1:40" s="2" customFormat="1" ht="14.25">
      <c r="A134" s="124" t="s">
        <v>262</v>
      </c>
      <c r="B134" s="44" t="s">
        <v>194</v>
      </c>
      <c r="C134" s="53"/>
      <c r="D134" s="266">
        <v>69</v>
      </c>
      <c r="E134" s="257">
        <v>250</v>
      </c>
      <c r="F134" s="257">
        <f t="shared" si="5"/>
        <v>17250</v>
      </c>
      <c r="G134" s="265"/>
      <c r="H134" s="261">
        <f t="shared" si="6"/>
        <v>17250</v>
      </c>
      <c r="I134" s="262">
        <v>1</v>
      </c>
      <c r="J134" s="47" t="s">
        <v>747</v>
      </c>
      <c r="K134" s="47" t="s">
        <v>763</v>
      </c>
      <c r="L134" s="47" t="s">
        <v>716</v>
      </c>
      <c r="M134" s="47">
        <v>2</v>
      </c>
      <c r="N134" s="51">
        <v>1900</v>
      </c>
      <c r="O134" s="51"/>
      <c r="P134" s="51"/>
      <c r="Q134" s="51"/>
      <c r="R134" s="51"/>
      <c r="S134" s="51"/>
      <c r="T134" s="51"/>
      <c r="U134" s="51" t="s">
        <v>713</v>
      </c>
      <c r="V134" s="51" t="s">
        <v>713</v>
      </c>
      <c r="W134" s="51" t="s">
        <v>713</v>
      </c>
      <c r="X134" s="51" t="s">
        <v>713</v>
      </c>
      <c r="Y134" s="51" t="s">
        <v>713</v>
      </c>
      <c r="Z134" s="51" t="s">
        <v>713</v>
      </c>
      <c r="AA134" s="51" t="s">
        <v>713</v>
      </c>
      <c r="AB134" s="51" t="s">
        <v>713</v>
      </c>
      <c r="AC134" s="51" t="s">
        <v>713</v>
      </c>
      <c r="AD134" s="51" t="s">
        <v>713</v>
      </c>
      <c r="AE134" s="51" t="s">
        <v>713</v>
      </c>
      <c r="AF134" s="51" t="s">
        <v>688</v>
      </c>
      <c r="AG134" s="51" t="s">
        <v>688</v>
      </c>
      <c r="AH134" s="51" t="s">
        <v>713</v>
      </c>
      <c r="AI134" s="51"/>
      <c r="AJ134" s="51"/>
      <c r="AK134" s="51"/>
      <c r="AL134" s="51" t="s">
        <v>713</v>
      </c>
      <c r="AM134" s="51" t="s">
        <v>713</v>
      </c>
      <c r="AN134" s="51" t="s">
        <v>713</v>
      </c>
    </row>
    <row r="135" spans="1:40" s="2" customFormat="1" ht="14.25">
      <c r="A135" s="124" t="s">
        <v>264</v>
      </c>
      <c r="B135" s="44" t="s">
        <v>199</v>
      </c>
      <c r="C135" s="53"/>
      <c r="D135" s="266">
        <v>53.89</v>
      </c>
      <c r="E135" s="257">
        <v>250</v>
      </c>
      <c r="F135" s="257">
        <f t="shared" si="5"/>
        <v>13472.5</v>
      </c>
      <c r="G135" s="265"/>
      <c r="H135" s="261">
        <f t="shared" si="6"/>
        <v>13472.5</v>
      </c>
      <c r="I135" s="262">
        <v>2</v>
      </c>
      <c r="J135" s="47" t="s">
        <v>747</v>
      </c>
      <c r="K135" s="47" t="s">
        <v>763</v>
      </c>
      <c r="L135" s="47" t="s">
        <v>716</v>
      </c>
      <c r="M135" s="47">
        <v>2</v>
      </c>
      <c r="N135" s="51">
        <v>1889</v>
      </c>
      <c r="O135" s="51"/>
      <c r="P135" s="51"/>
      <c r="Q135" s="51"/>
      <c r="R135" s="51"/>
      <c r="S135" s="51"/>
      <c r="T135" s="51"/>
      <c r="U135" s="51" t="s">
        <v>713</v>
      </c>
      <c r="V135" s="51" t="s">
        <v>713</v>
      </c>
      <c r="W135" s="51" t="s">
        <v>713</v>
      </c>
      <c r="X135" s="51" t="s">
        <v>713</v>
      </c>
      <c r="Y135" s="51" t="s">
        <v>713</v>
      </c>
      <c r="Z135" s="51" t="s">
        <v>713</v>
      </c>
      <c r="AA135" s="51" t="s">
        <v>713</v>
      </c>
      <c r="AB135" s="51" t="s">
        <v>713</v>
      </c>
      <c r="AC135" s="51" t="s">
        <v>713</v>
      </c>
      <c r="AD135" s="51" t="s">
        <v>713</v>
      </c>
      <c r="AE135" s="51" t="s">
        <v>713</v>
      </c>
      <c r="AF135" s="51" t="s">
        <v>688</v>
      </c>
      <c r="AG135" s="51" t="s">
        <v>688</v>
      </c>
      <c r="AH135" s="51" t="s">
        <v>713</v>
      </c>
      <c r="AI135" s="51"/>
      <c r="AJ135" s="51"/>
      <c r="AK135" s="51"/>
      <c r="AL135" s="51" t="s">
        <v>713</v>
      </c>
      <c r="AM135" s="51" t="s">
        <v>713</v>
      </c>
      <c r="AN135" s="51" t="s">
        <v>713</v>
      </c>
    </row>
    <row r="136" spans="1:40" s="2" customFormat="1" ht="14.25">
      <c r="A136" s="124" t="s">
        <v>266</v>
      </c>
      <c r="B136" s="44" t="s">
        <v>208</v>
      </c>
      <c r="C136" s="53"/>
      <c r="D136" s="266">
        <v>25</v>
      </c>
      <c r="E136" s="257">
        <v>250</v>
      </c>
      <c r="F136" s="257">
        <f t="shared" si="5"/>
        <v>6250</v>
      </c>
      <c r="G136" s="265"/>
      <c r="H136" s="261">
        <f t="shared" si="6"/>
        <v>6250</v>
      </c>
      <c r="I136" s="262">
        <v>1</v>
      </c>
      <c r="J136" s="47" t="s">
        <v>747</v>
      </c>
      <c r="K136" s="47" t="s">
        <v>763</v>
      </c>
      <c r="L136" s="47" t="s">
        <v>716</v>
      </c>
      <c r="M136" s="47">
        <v>2</v>
      </c>
      <c r="N136" s="51">
        <v>1900</v>
      </c>
      <c r="O136" s="51"/>
      <c r="P136" s="51"/>
      <c r="Q136" s="51"/>
      <c r="R136" s="51"/>
      <c r="S136" s="51"/>
      <c r="T136" s="51"/>
      <c r="U136" s="51" t="s">
        <v>713</v>
      </c>
      <c r="V136" s="51" t="s">
        <v>713</v>
      </c>
      <c r="W136" s="51" t="s">
        <v>713</v>
      </c>
      <c r="X136" s="51" t="s">
        <v>713</v>
      </c>
      <c r="Y136" s="51" t="s">
        <v>713</v>
      </c>
      <c r="Z136" s="51" t="s">
        <v>713</v>
      </c>
      <c r="AA136" s="51" t="s">
        <v>713</v>
      </c>
      <c r="AB136" s="51" t="s">
        <v>713</v>
      </c>
      <c r="AC136" s="51" t="s">
        <v>713</v>
      </c>
      <c r="AD136" s="51" t="s">
        <v>713</v>
      </c>
      <c r="AE136" s="51" t="s">
        <v>713</v>
      </c>
      <c r="AF136" s="51" t="s">
        <v>688</v>
      </c>
      <c r="AG136" s="51" t="s">
        <v>688</v>
      </c>
      <c r="AH136" s="51" t="s">
        <v>713</v>
      </c>
      <c r="AI136" s="51"/>
      <c r="AJ136" s="51"/>
      <c r="AK136" s="51"/>
      <c r="AL136" s="51" t="s">
        <v>713</v>
      </c>
      <c r="AM136" s="51" t="s">
        <v>713</v>
      </c>
      <c r="AN136" s="51" t="s">
        <v>713</v>
      </c>
    </row>
    <row r="137" spans="1:40" s="2" customFormat="1" ht="14.25">
      <c r="A137" s="124" t="s">
        <v>268</v>
      </c>
      <c r="B137" s="44" t="s">
        <v>202</v>
      </c>
      <c r="C137" s="53"/>
      <c r="D137" s="266">
        <v>58.52</v>
      </c>
      <c r="E137" s="257">
        <v>250</v>
      </c>
      <c r="F137" s="257">
        <f t="shared" si="5"/>
        <v>14630</v>
      </c>
      <c r="G137" s="265"/>
      <c r="H137" s="261">
        <f t="shared" si="6"/>
        <v>14630</v>
      </c>
      <c r="I137" s="262">
        <v>1</v>
      </c>
      <c r="J137" s="47" t="s">
        <v>747</v>
      </c>
      <c r="K137" s="47" t="s">
        <v>763</v>
      </c>
      <c r="L137" s="47" t="s">
        <v>716</v>
      </c>
      <c r="M137" s="47">
        <v>2</v>
      </c>
      <c r="N137" s="51">
        <v>1905</v>
      </c>
      <c r="O137" s="51"/>
      <c r="P137" s="51"/>
      <c r="Q137" s="51"/>
      <c r="R137" s="51"/>
      <c r="S137" s="51"/>
      <c r="T137" s="51"/>
      <c r="U137" s="51" t="s">
        <v>713</v>
      </c>
      <c r="V137" s="51" t="s">
        <v>713</v>
      </c>
      <c r="W137" s="51" t="s">
        <v>713</v>
      </c>
      <c r="X137" s="51" t="s">
        <v>713</v>
      </c>
      <c r="Y137" s="51" t="s">
        <v>713</v>
      </c>
      <c r="Z137" s="51" t="s">
        <v>713</v>
      </c>
      <c r="AA137" s="51" t="s">
        <v>713</v>
      </c>
      <c r="AB137" s="51" t="s">
        <v>713</v>
      </c>
      <c r="AC137" s="51" t="s">
        <v>713</v>
      </c>
      <c r="AD137" s="51" t="s">
        <v>713</v>
      </c>
      <c r="AE137" s="51" t="s">
        <v>713</v>
      </c>
      <c r="AF137" s="51" t="s">
        <v>688</v>
      </c>
      <c r="AG137" s="51" t="s">
        <v>688</v>
      </c>
      <c r="AH137" s="51" t="s">
        <v>713</v>
      </c>
      <c r="AI137" s="51"/>
      <c r="AJ137" s="51"/>
      <c r="AK137" s="51"/>
      <c r="AL137" s="51" t="s">
        <v>713</v>
      </c>
      <c r="AM137" s="51" t="s">
        <v>713</v>
      </c>
      <c r="AN137" s="51" t="s">
        <v>713</v>
      </c>
    </row>
    <row r="138" spans="1:40" s="2" customFormat="1" ht="14.25">
      <c r="A138" s="124" t="s">
        <v>269</v>
      </c>
      <c r="B138" s="44" t="s">
        <v>217</v>
      </c>
      <c r="C138" s="53"/>
      <c r="D138" s="266">
        <v>73.5</v>
      </c>
      <c r="E138" s="257">
        <v>250</v>
      </c>
      <c r="F138" s="257">
        <f t="shared" si="5"/>
        <v>18375</v>
      </c>
      <c r="G138" s="265"/>
      <c r="H138" s="261">
        <f t="shared" si="6"/>
        <v>18375</v>
      </c>
      <c r="I138" s="262">
        <v>1</v>
      </c>
      <c r="J138" s="47" t="s">
        <v>747</v>
      </c>
      <c r="K138" s="47" t="s">
        <v>763</v>
      </c>
      <c r="L138" s="47" t="s">
        <v>716</v>
      </c>
      <c r="M138" s="47">
        <v>2</v>
      </c>
      <c r="N138" s="51">
        <v>1890</v>
      </c>
      <c r="O138" s="51"/>
      <c r="P138" s="51"/>
      <c r="Q138" s="51"/>
      <c r="R138" s="51"/>
      <c r="S138" s="51"/>
      <c r="T138" s="51"/>
      <c r="U138" s="51" t="s">
        <v>713</v>
      </c>
      <c r="V138" s="51" t="s">
        <v>713</v>
      </c>
      <c r="W138" s="51" t="s">
        <v>713</v>
      </c>
      <c r="X138" s="51" t="s">
        <v>713</v>
      </c>
      <c r="Y138" s="51" t="s">
        <v>713</v>
      </c>
      <c r="Z138" s="51" t="s">
        <v>713</v>
      </c>
      <c r="AA138" s="51" t="s">
        <v>713</v>
      </c>
      <c r="AB138" s="51" t="s">
        <v>713</v>
      </c>
      <c r="AC138" s="51" t="s">
        <v>713</v>
      </c>
      <c r="AD138" s="51" t="s">
        <v>713</v>
      </c>
      <c r="AE138" s="51" t="s">
        <v>713</v>
      </c>
      <c r="AF138" s="51" t="s">
        <v>688</v>
      </c>
      <c r="AG138" s="51" t="s">
        <v>688</v>
      </c>
      <c r="AH138" s="51" t="s">
        <v>713</v>
      </c>
      <c r="AI138" s="51"/>
      <c r="AJ138" s="51"/>
      <c r="AK138" s="51"/>
      <c r="AL138" s="51" t="s">
        <v>713</v>
      </c>
      <c r="AM138" s="51" t="s">
        <v>713</v>
      </c>
      <c r="AN138" s="51" t="s">
        <v>713</v>
      </c>
    </row>
    <row r="139" spans="1:40" s="2" customFormat="1" ht="14.25">
      <c r="A139" s="124" t="s">
        <v>271</v>
      </c>
      <c r="B139" s="44" t="s">
        <v>219</v>
      </c>
      <c r="C139" s="53"/>
      <c r="D139" s="266">
        <v>310.14</v>
      </c>
      <c r="E139" s="257">
        <v>250</v>
      </c>
      <c r="F139" s="257">
        <f t="shared" si="5"/>
        <v>77535</v>
      </c>
      <c r="G139" s="265"/>
      <c r="H139" s="261">
        <f t="shared" si="6"/>
        <v>77535</v>
      </c>
      <c r="I139" s="262">
        <v>1</v>
      </c>
      <c r="J139" s="47" t="s">
        <v>747</v>
      </c>
      <c r="K139" s="47" t="s">
        <v>763</v>
      </c>
      <c r="L139" s="47" t="s">
        <v>716</v>
      </c>
      <c r="M139" s="47">
        <v>2</v>
      </c>
      <c r="N139" s="51"/>
      <c r="O139" s="51">
        <v>1930</v>
      </c>
      <c r="P139" s="51"/>
      <c r="Q139" s="51"/>
      <c r="R139" s="51"/>
      <c r="S139" s="51"/>
      <c r="T139" s="51"/>
      <c r="U139" s="51" t="s">
        <v>713</v>
      </c>
      <c r="V139" s="51" t="s">
        <v>713</v>
      </c>
      <c r="W139" s="51" t="s">
        <v>713</v>
      </c>
      <c r="X139" s="51" t="s">
        <v>713</v>
      </c>
      <c r="Y139" s="51" t="s">
        <v>713</v>
      </c>
      <c r="Z139" s="51" t="s">
        <v>713</v>
      </c>
      <c r="AA139" s="51" t="s">
        <v>713</v>
      </c>
      <c r="AB139" s="51" t="s">
        <v>713</v>
      </c>
      <c r="AC139" s="51" t="s">
        <v>713</v>
      </c>
      <c r="AD139" s="51" t="s">
        <v>713</v>
      </c>
      <c r="AE139" s="51" t="s">
        <v>713</v>
      </c>
      <c r="AF139" s="51" t="s">
        <v>688</v>
      </c>
      <c r="AG139" s="51" t="s">
        <v>688</v>
      </c>
      <c r="AH139" s="51" t="s">
        <v>713</v>
      </c>
      <c r="AI139" s="51"/>
      <c r="AJ139" s="51"/>
      <c r="AK139" s="51"/>
      <c r="AL139" s="51" t="s">
        <v>713</v>
      </c>
      <c r="AM139" s="51" t="s">
        <v>713</v>
      </c>
      <c r="AN139" s="51" t="s">
        <v>713</v>
      </c>
    </row>
    <row r="140" spans="1:40" s="2" customFormat="1" ht="14.25">
      <c r="A140" s="124" t="s">
        <v>273</v>
      </c>
      <c r="B140" s="44" t="s">
        <v>227</v>
      </c>
      <c r="C140" s="53"/>
      <c r="D140" s="266">
        <v>33.22</v>
      </c>
      <c r="E140" s="257">
        <v>250</v>
      </c>
      <c r="F140" s="257">
        <f t="shared" si="5"/>
        <v>8305</v>
      </c>
      <c r="G140" s="265"/>
      <c r="H140" s="261">
        <f t="shared" si="6"/>
        <v>8305</v>
      </c>
      <c r="I140" s="262">
        <v>1</v>
      </c>
      <c r="J140" s="47" t="s">
        <v>747</v>
      </c>
      <c r="K140" s="47" t="s">
        <v>763</v>
      </c>
      <c r="L140" s="47" t="s">
        <v>716</v>
      </c>
      <c r="M140" s="47">
        <v>2</v>
      </c>
      <c r="N140" s="51"/>
      <c r="O140" s="51">
        <v>1933</v>
      </c>
      <c r="P140" s="51"/>
      <c r="Q140" s="51"/>
      <c r="R140" s="51"/>
      <c r="S140" s="51"/>
      <c r="T140" s="51"/>
      <c r="U140" s="51" t="s">
        <v>713</v>
      </c>
      <c r="V140" s="51" t="s">
        <v>713</v>
      </c>
      <c r="W140" s="51" t="s">
        <v>713</v>
      </c>
      <c r="X140" s="51" t="s">
        <v>713</v>
      </c>
      <c r="Y140" s="51" t="s">
        <v>713</v>
      </c>
      <c r="Z140" s="51" t="s">
        <v>713</v>
      </c>
      <c r="AA140" s="51" t="s">
        <v>713</v>
      </c>
      <c r="AB140" s="51" t="s">
        <v>713</v>
      </c>
      <c r="AC140" s="51" t="s">
        <v>713</v>
      </c>
      <c r="AD140" s="51" t="s">
        <v>713</v>
      </c>
      <c r="AE140" s="51" t="s">
        <v>713</v>
      </c>
      <c r="AF140" s="51" t="s">
        <v>688</v>
      </c>
      <c r="AG140" s="51" t="s">
        <v>688</v>
      </c>
      <c r="AH140" s="51" t="s">
        <v>713</v>
      </c>
      <c r="AI140" s="51"/>
      <c r="AJ140" s="51"/>
      <c r="AK140" s="51"/>
      <c r="AL140" s="51" t="s">
        <v>713</v>
      </c>
      <c r="AM140" s="51" t="s">
        <v>713</v>
      </c>
      <c r="AN140" s="51" t="s">
        <v>713</v>
      </c>
    </row>
    <row r="141" spans="1:40" s="2" customFormat="1" ht="14.25">
      <c r="A141" s="124" t="s">
        <v>274</v>
      </c>
      <c r="B141" s="44" t="s">
        <v>229</v>
      </c>
      <c r="C141" s="53"/>
      <c r="D141" s="266">
        <v>42.25</v>
      </c>
      <c r="E141" s="257">
        <v>250</v>
      </c>
      <c r="F141" s="257">
        <f t="shared" si="5"/>
        <v>10562.5</v>
      </c>
      <c r="G141" s="265"/>
      <c r="H141" s="261">
        <f t="shared" si="6"/>
        <v>10562.5</v>
      </c>
      <c r="I141" s="262">
        <v>1</v>
      </c>
      <c r="J141" s="47" t="s">
        <v>747</v>
      </c>
      <c r="K141" s="47" t="s">
        <v>763</v>
      </c>
      <c r="L141" s="47" t="s">
        <v>716</v>
      </c>
      <c r="M141" s="47">
        <v>2</v>
      </c>
      <c r="N141" s="51"/>
      <c r="O141" s="51"/>
      <c r="P141" s="51">
        <v>1940</v>
      </c>
      <c r="Q141" s="51"/>
      <c r="R141" s="51"/>
      <c r="S141" s="51"/>
      <c r="T141" s="51"/>
      <c r="U141" s="51" t="s">
        <v>713</v>
      </c>
      <c r="V141" s="51" t="s">
        <v>713</v>
      </c>
      <c r="W141" s="51" t="s">
        <v>713</v>
      </c>
      <c r="X141" s="51" t="s">
        <v>713</v>
      </c>
      <c r="Y141" s="51" t="s">
        <v>713</v>
      </c>
      <c r="Z141" s="51" t="s">
        <v>713</v>
      </c>
      <c r="AA141" s="51" t="s">
        <v>713</v>
      </c>
      <c r="AB141" s="51" t="s">
        <v>713</v>
      </c>
      <c r="AC141" s="51" t="s">
        <v>713</v>
      </c>
      <c r="AD141" s="51" t="s">
        <v>713</v>
      </c>
      <c r="AE141" s="51" t="s">
        <v>713</v>
      </c>
      <c r="AF141" s="51" t="s">
        <v>688</v>
      </c>
      <c r="AG141" s="51" t="s">
        <v>688</v>
      </c>
      <c r="AH141" s="51" t="s">
        <v>713</v>
      </c>
      <c r="AI141" s="51"/>
      <c r="AJ141" s="51"/>
      <c r="AK141" s="51"/>
      <c r="AL141" s="51" t="s">
        <v>713</v>
      </c>
      <c r="AM141" s="51" t="s">
        <v>713</v>
      </c>
      <c r="AN141" s="51" t="s">
        <v>713</v>
      </c>
    </row>
    <row r="142" spans="1:40" s="2" customFormat="1" ht="14.25">
      <c r="A142" s="124" t="s">
        <v>276</v>
      </c>
      <c r="B142" s="44" t="s">
        <v>602</v>
      </c>
      <c r="C142" s="53"/>
      <c r="D142" s="266">
        <v>25</v>
      </c>
      <c r="E142" s="257">
        <v>250</v>
      </c>
      <c r="F142" s="257">
        <f t="shared" si="5"/>
        <v>6250</v>
      </c>
      <c r="G142" s="265"/>
      <c r="H142" s="261">
        <f t="shared" si="6"/>
        <v>6250</v>
      </c>
      <c r="I142" s="262">
        <v>1</v>
      </c>
      <c r="J142" s="47" t="s">
        <v>747</v>
      </c>
      <c r="K142" s="47" t="s">
        <v>763</v>
      </c>
      <c r="L142" s="47" t="s">
        <v>716</v>
      </c>
      <c r="M142" s="47">
        <v>2</v>
      </c>
      <c r="N142" s="51">
        <v>1900</v>
      </c>
      <c r="O142" s="51"/>
      <c r="P142" s="51"/>
      <c r="Q142" s="51"/>
      <c r="R142" s="51"/>
      <c r="S142" s="51"/>
      <c r="T142" s="51"/>
      <c r="U142" s="51" t="s">
        <v>713</v>
      </c>
      <c r="V142" s="51" t="s">
        <v>713</v>
      </c>
      <c r="W142" s="51" t="s">
        <v>713</v>
      </c>
      <c r="X142" s="51" t="s">
        <v>713</v>
      </c>
      <c r="Y142" s="51" t="s">
        <v>713</v>
      </c>
      <c r="Z142" s="51" t="s">
        <v>713</v>
      </c>
      <c r="AA142" s="51" t="s">
        <v>713</v>
      </c>
      <c r="AB142" s="51" t="s">
        <v>713</v>
      </c>
      <c r="AC142" s="51" t="s">
        <v>713</v>
      </c>
      <c r="AD142" s="51" t="s">
        <v>713</v>
      </c>
      <c r="AE142" s="51" t="s">
        <v>713</v>
      </c>
      <c r="AF142" s="51" t="s">
        <v>688</v>
      </c>
      <c r="AG142" s="51" t="s">
        <v>688</v>
      </c>
      <c r="AH142" s="51" t="s">
        <v>713</v>
      </c>
      <c r="AI142" s="51"/>
      <c r="AJ142" s="51"/>
      <c r="AK142" s="51"/>
      <c r="AL142" s="51" t="s">
        <v>713</v>
      </c>
      <c r="AM142" s="51" t="s">
        <v>713</v>
      </c>
      <c r="AN142" s="51" t="s">
        <v>713</v>
      </c>
    </row>
    <row r="143" spans="1:40" s="2" customFormat="1" ht="14.25">
      <c r="A143" s="124" t="s">
        <v>278</v>
      </c>
      <c r="B143" s="44" t="s">
        <v>703</v>
      </c>
      <c r="C143" s="53"/>
      <c r="D143" s="266">
        <v>60</v>
      </c>
      <c r="E143" s="257">
        <v>250</v>
      </c>
      <c r="F143" s="257">
        <f t="shared" si="5"/>
        <v>15000</v>
      </c>
      <c r="G143" s="265"/>
      <c r="H143" s="261">
        <f t="shared" si="6"/>
        <v>15000</v>
      </c>
      <c r="I143" s="262">
        <v>1</v>
      </c>
      <c r="J143" s="47" t="s">
        <v>747</v>
      </c>
      <c r="K143" s="47" t="s">
        <v>763</v>
      </c>
      <c r="L143" s="47" t="s">
        <v>716</v>
      </c>
      <c r="M143" s="47">
        <v>2</v>
      </c>
      <c r="N143" s="51">
        <v>1895</v>
      </c>
      <c r="O143" s="51"/>
      <c r="P143" s="51"/>
      <c r="Q143" s="51"/>
      <c r="R143" s="51"/>
      <c r="S143" s="51"/>
      <c r="T143" s="51"/>
      <c r="U143" s="51" t="s">
        <v>713</v>
      </c>
      <c r="V143" s="51" t="s">
        <v>713</v>
      </c>
      <c r="W143" s="51" t="s">
        <v>713</v>
      </c>
      <c r="X143" s="51" t="s">
        <v>713</v>
      </c>
      <c r="Y143" s="51" t="s">
        <v>713</v>
      </c>
      <c r="Z143" s="51" t="s">
        <v>713</v>
      </c>
      <c r="AA143" s="51" t="s">
        <v>713</v>
      </c>
      <c r="AB143" s="51" t="s">
        <v>713</v>
      </c>
      <c r="AC143" s="51" t="s">
        <v>713</v>
      </c>
      <c r="AD143" s="51" t="s">
        <v>713</v>
      </c>
      <c r="AE143" s="51" t="s">
        <v>713</v>
      </c>
      <c r="AF143" s="51" t="s">
        <v>688</v>
      </c>
      <c r="AG143" s="51" t="s">
        <v>688</v>
      </c>
      <c r="AH143" s="51" t="s">
        <v>713</v>
      </c>
      <c r="AI143" s="51"/>
      <c r="AJ143" s="51"/>
      <c r="AK143" s="51"/>
      <c r="AL143" s="51" t="s">
        <v>713</v>
      </c>
      <c r="AM143" s="51" t="s">
        <v>713</v>
      </c>
      <c r="AN143" s="51" t="s">
        <v>713</v>
      </c>
    </row>
    <row r="144" spans="1:40" s="2" customFormat="1" ht="14.25">
      <c r="A144" s="124" t="s">
        <v>280</v>
      </c>
      <c r="B144" s="44" t="s">
        <v>329</v>
      </c>
      <c r="C144" s="53"/>
      <c r="D144" s="266">
        <v>76</v>
      </c>
      <c r="E144" s="257">
        <v>250</v>
      </c>
      <c r="F144" s="257">
        <f t="shared" si="5"/>
        <v>19000</v>
      </c>
      <c r="G144" s="265"/>
      <c r="H144" s="261">
        <f t="shared" si="6"/>
        <v>19000</v>
      </c>
      <c r="I144" s="262">
        <v>1</v>
      </c>
      <c r="J144" s="47" t="s">
        <v>747</v>
      </c>
      <c r="K144" s="47" t="s">
        <v>763</v>
      </c>
      <c r="L144" s="47" t="s">
        <v>716</v>
      </c>
      <c r="M144" s="47">
        <v>2</v>
      </c>
      <c r="N144" s="51">
        <v>1893</v>
      </c>
      <c r="O144" s="51"/>
      <c r="P144" s="51"/>
      <c r="Q144" s="51"/>
      <c r="R144" s="51"/>
      <c r="S144" s="51"/>
      <c r="T144" s="51"/>
      <c r="U144" s="51" t="s">
        <v>713</v>
      </c>
      <c r="V144" s="51" t="s">
        <v>713</v>
      </c>
      <c r="W144" s="51" t="s">
        <v>713</v>
      </c>
      <c r="X144" s="51" t="s">
        <v>713</v>
      </c>
      <c r="Y144" s="51" t="s">
        <v>713</v>
      </c>
      <c r="Z144" s="51" t="s">
        <v>713</v>
      </c>
      <c r="AA144" s="51" t="s">
        <v>713</v>
      </c>
      <c r="AB144" s="51" t="s">
        <v>713</v>
      </c>
      <c r="AC144" s="51" t="s">
        <v>713</v>
      </c>
      <c r="AD144" s="51" t="s">
        <v>713</v>
      </c>
      <c r="AE144" s="51" t="s">
        <v>713</v>
      </c>
      <c r="AF144" s="51" t="s">
        <v>688</v>
      </c>
      <c r="AG144" s="51" t="s">
        <v>688</v>
      </c>
      <c r="AH144" s="51" t="s">
        <v>713</v>
      </c>
      <c r="AI144" s="51"/>
      <c r="AJ144" s="51"/>
      <c r="AK144" s="51"/>
      <c r="AL144" s="51" t="s">
        <v>713</v>
      </c>
      <c r="AM144" s="51" t="s">
        <v>713</v>
      </c>
      <c r="AN144" s="51" t="s">
        <v>713</v>
      </c>
    </row>
    <row r="145" spans="1:40" s="2" customFormat="1" ht="14.25">
      <c r="A145" s="124" t="s">
        <v>282</v>
      </c>
      <c r="B145" s="44" t="s">
        <v>335</v>
      </c>
      <c r="C145" s="53"/>
      <c r="D145" s="266">
        <v>51</v>
      </c>
      <c r="E145" s="257">
        <v>250</v>
      </c>
      <c r="F145" s="257">
        <f t="shared" si="5"/>
        <v>12750</v>
      </c>
      <c r="G145" s="265"/>
      <c r="H145" s="261">
        <f t="shared" si="6"/>
        <v>12750</v>
      </c>
      <c r="I145" s="262">
        <v>1</v>
      </c>
      <c r="J145" s="47" t="s">
        <v>747</v>
      </c>
      <c r="K145" s="47" t="s">
        <v>763</v>
      </c>
      <c r="L145" s="47" t="s">
        <v>716</v>
      </c>
      <c r="M145" s="47">
        <v>2</v>
      </c>
      <c r="N145" s="51">
        <v>1894</v>
      </c>
      <c r="O145" s="51"/>
      <c r="P145" s="51"/>
      <c r="Q145" s="51"/>
      <c r="R145" s="51"/>
      <c r="S145" s="51"/>
      <c r="T145" s="51"/>
      <c r="U145" s="51" t="s">
        <v>713</v>
      </c>
      <c r="V145" s="51" t="s">
        <v>713</v>
      </c>
      <c r="W145" s="51" t="s">
        <v>713</v>
      </c>
      <c r="X145" s="51" t="s">
        <v>713</v>
      </c>
      <c r="Y145" s="51" t="s">
        <v>713</v>
      </c>
      <c r="Z145" s="51" t="s">
        <v>713</v>
      </c>
      <c r="AA145" s="51" t="s">
        <v>713</v>
      </c>
      <c r="AB145" s="51" t="s">
        <v>713</v>
      </c>
      <c r="AC145" s="51" t="s">
        <v>713</v>
      </c>
      <c r="AD145" s="51" t="s">
        <v>713</v>
      </c>
      <c r="AE145" s="51" t="s">
        <v>713</v>
      </c>
      <c r="AF145" s="51" t="s">
        <v>688</v>
      </c>
      <c r="AG145" s="51" t="s">
        <v>688</v>
      </c>
      <c r="AH145" s="51" t="s">
        <v>713</v>
      </c>
      <c r="AI145" s="51"/>
      <c r="AJ145" s="51"/>
      <c r="AK145" s="51"/>
      <c r="AL145" s="51" t="s">
        <v>713</v>
      </c>
      <c r="AM145" s="51" t="s">
        <v>713</v>
      </c>
      <c r="AN145" s="51" t="s">
        <v>713</v>
      </c>
    </row>
    <row r="146" spans="1:40" s="2" customFormat="1" ht="14.25">
      <c r="A146" s="124" t="s">
        <v>284</v>
      </c>
      <c r="B146" s="44" t="s">
        <v>704</v>
      </c>
      <c r="C146" s="53"/>
      <c r="D146" s="266">
        <v>48.99</v>
      </c>
      <c r="E146" s="257">
        <v>250</v>
      </c>
      <c r="F146" s="257">
        <f t="shared" si="5"/>
        <v>12247.5</v>
      </c>
      <c r="G146" s="265"/>
      <c r="H146" s="261">
        <f t="shared" si="6"/>
        <v>12247.5</v>
      </c>
      <c r="I146" s="262">
        <v>1</v>
      </c>
      <c r="J146" s="47" t="s">
        <v>747</v>
      </c>
      <c r="K146" s="47" t="s">
        <v>763</v>
      </c>
      <c r="L146" s="47" t="s">
        <v>716</v>
      </c>
      <c r="M146" s="47">
        <v>2</v>
      </c>
      <c r="N146" s="51">
        <v>1899</v>
      </c>
      <c r="O146" s="51"/>
      <c r="P146" s="51"/>
      <c r="Q146" s="51"/>
      <c r="R146" s="51"/>
      <c r="S146" s="51"/>
      <c r="T146" s="51"/>
      <c r="U146" s="51" t="s">
        <v>713</v>
      </c>
      <c r="V146" s="51" t="s">
        <v>713</v>
      </c>
      <c r="W146" s="51" t="s">
        <v>713</v>
      </c>
      <c r="X146" s="51" t="s">
        <v>713</v>
      </c>
      <c r="Y146" s="51" t="s">
        <v>713</v>
      </c>
      <c r="Z146" s="51" t="s">
        <v>713</v>
      </c>
      <c r="AA146" s="51" t="s">
        <v>713</v>
      </c>
      <c r="AB146" s="51" t="s">
        <v>713</v>
      </c>
      <c r="AC146" s="51" t="s">
        <v>713</v>
      </c>
      <c r="AD146" s="51" t="s">
        <v>713</v>
      </c>
      <c r="AE146" s="51" t="s">
        <v>713</v>
      </c>
      <c r="AF146" s="51" t="s">
        <v>688</v>
      </c>
      <c r="AG146" s="51" t="s">
        <v>688</v>
      </c>
      <c r="AH146" s="51" t="s">
        <v>713</v>
      </c>
      <c r="AI146" s="51"/>
      <c r="AJ146" s="51"/>
      <c r="AK146" s="51"/>
      <c r="AL146" s="51" t="s">
        <v>713</v>
      </c>
      <c r="AM146" s="51" t="s">
        <v>713</v>
      </c>
      <c r="AN146" s="51" t="s">
        <v>713</v>
      </c>
    </row>
    <row r="147" spans="1:40" s="2" customFormat="1" ht="14.25">
      <c r="A147" s="124" t="s">
        <v>286</v>
      </c>
      <c r="B147" s="44" t="s">
        <v>398</v>
      </c>
      <c r="C147" s="53"/>
      <c r="D147" s="266">
        <v>29</v>
      </c>
      <c r="E147" s="257">
        <v>250</v>
      </c>
      <c r="F147" s="257">
        <f t="shared" si="5"/>
        <v>7250</v>
      </c>
      <c r="G147" s="265"/>
      <c r="H147" s="261">
        <f t="shared" si="6"/>
        <v>7250</v>
      </c>
      <c r="I147" s="262">
        <v>1</v>
      </c>
      <c r="J147" s="47" t="s">
        <v>747</v>
      </c>
      <c r="K147" s="47" t="s">
        <v>763</v>
      </c>
      <c r="L147" s="47" t="s">
        <v>716</v>
      </c>
      <c r="M147" s="47">
        <v>2</v>
      </c>
      <c r="N147" s="51">
        <v>1900</v>
      </c>
      <c r="O147" s="51"/>
      <c r="P147" s="51"/>
      <c r="Q147" s="51"/>
      <c r="R147" s="51"/>
      <c r="S147" s="51"/>
      <c r="T147" s="51"/>
      <c r="U147" s="51" t="s">
        <v>713</v>
      </c>
      <c r="V147" s="51" t="s">
        <v>713</v>
      </c>
      <c r="W147" s="51" t="s">
        <v>713</v>
      </c>
      <c r="X147" s="51" t="s">
        <v>713</v>
      </c>
      <c r="Y147" s="51" t="s">
        <v>713</v>
      </c>
      <c r="Z147" s="51" t="s">
        <v>713</v>
      </c>
      <c r="AA147" s="51" t="s">
        <v>713</v>
      </c>
      <c r="AB147" s="51" t="s">
        <v>713</v>
      </c>
      <c r="AC147" s="51" t="s">
        <v>713</v>
      </c>
      <c r="AD147" s="51" t="s">
        <v>713</v>
      </c>
      <c r="AE147" s="51" t="s">
        <v>713</v>
      </c>
      <c r="AF147" s="51" t="s">
        <v>688</v>
      </c>
      <c r="AG147" s="51" t="s">
        <v>688</v>
      </c>
      <c r="AH147" s="51" t="s">
        <v>713</v>
      </c>
      <c r="AI147" s="51"/>
      <c r="AJ147" s="51"/>
      <c r="AK147" s="51"/>
      <c r="AL147" s="51" t="s">
        <v>713</v>
      </c>
      <c r="AM147" s="51" t="s">
        <v>713</v>
      </c>
      <c r="AN147" s="51" t="s">
        <v>713</v>
      </c>
    </row>
    <row r="148" spans="1:40" s="2" customFormat="1" ht="14.25">
      <c r="A148" s="124" t="s">
        <v>288</v>
      </c>
      <c r="B148" s="44" t="s">
        <v>705</v>
      </c>
      <c r="C148" s="53"/>
      <c r="D148" s="266">
        <v>14.14</v>
      </c>
      <c r="E148" s="257">
        <v>250</v>
      </c>
      <c r="F148" s="257">
        <f t="shared" si="5"/>
        <v>3535</v>
      </c>
      <c r="G148" s="265"/>
      <c r="H148" s="261">
        <f t="shared" si="6"/>
        <v>3535</v>
      </c>
      <c r="I148" s="262">
        <v>1</v>
      </c>
      <c r="J148" s="47" t="s">
        <v>747</v>
      </c>
      <c r="K148" s="47" t="s">
        <v>763</v>
      </c>
      <c r="L148" s="47" t="s">
        <v>716</v>
      </c>
      <c r="M148" s="47">
        <v>2</v>
      </c>
      <c r="N148" s="51">
        <v>1900</v>
      </c>
      <c r="O148" s="51"/>
      <c r="P148" s="51"/>
      <c r="Q148" s="51"/>
      <c r="R148" s="51"/>
      <c r="S148" s="51"/>
      <c r="T148" s="51"/>
      <c r="U148" s="51" t="s">
        <v>713</v>
      </c>
      <c r="V148" s="51" t="s">
        <v>713</v>
      </c>
      <c r="W148" s="51" t="s">
        <v>713</v>
      </c>
      <c r="X148" s="51" t="s">
        <v>713</v>
      </c>
      <c r="Y148" s="51" t="s">
        <v>713</v>
      </c>
      <c r="Z148" s="51" t="s">
        <v>713</v>
      </c>
      <c r="AA148" s="51" t="s">
        <v>713</v>
      </c>
      <c r="AB148" s="51" t="s">
        <v>713</v>
      </c>
      <c r="AC148" s="51" t="s">
        <v>713</v>
      </c>
      <c r="AD148" s="51" t="s">
        <v>713</v>
      </c>
      <c r="AE148" s="51" t="s">
        <v>713</v>
      </c>
      <c r="AF148" s="51" t="s">
        <v>688</v>
      </c>
      <c r="AG148" s="51" t="s">
        <v>688</v>
      </c>
      <c r="AH148" s="51" t="s">
        <v>713</v>
      </c>
      <c r="AI148" s="51"/>
      <c r="AJ148" s="51"/>
      <c r="AK148" s="51"/>
      <c r="AL148" s="51" t="s">
        <v>713</v>
      </c>
      <c r="AM148" s="51" t="s">
        <v>713</v>
      </c>
      <c r="AN148" s="51" t="s">
        <v>713</v>
      </c>
    </row>
    <row r="149" spans="1:40" s="2" customFormat="1" ht="14.25">
      <c r="A149" s="124" t="s">
        <v>290</v>
      </c>
      <c r="B149" s="44" t="s">
        <v>428</v>
      </c>
      <c r="C149" s="53"/>
      <c r="D149" s="266">
        <v>59.01</v>
      </c>
      <c r="E149" s="257">
        <v>250</v>
      </c>
      <c r="F149" s="257">
        <f t="shared" si="5"/>
        <v>14752.5</v>
      </c>
      <c r="G149" s="265"/>
      <c r="H149" s="261">
        <f t="shared" si="6"/>
        <v>14752.5</v>
      </c>
      <c r="I149" s="262">
        <v>1</v>
      </c>
      <c r="J149" s="47" t="s">
        <v>747</v>
      </c>
      <c r="K149" s="47" t="s">
        <v>763</v>
      </c>
      <c r="L149" s="47" t="s">
        <v>716</v>
      </c>
      <c r="M149" s="47">
        <v>2</v>
      </c>
      <c r="N149" s="51">
        <v>1900</v>
      </c>
      <c r="O149" s="51"/>
      <c r="P149" s="51"/>
      <c r="Q149" s="51"/>
      <c r="R149" s="51"/>
      <c r="S149" s="51"/>
      <c r="T149" s="51"/>
      <c r="U149" s="51" t="s">
        <v>713</v>
      </c>
      <c r="V149" s="51" t="s">
        <v>713</v>
      </c>
      <c r="W149" s="51" t="s">
        <v>713</v>
      </c>
      <c r="X149" s="51" t="s">
        <v>713</v>
      </c>
      <c r="Y149" s="51" t="s">
        <v>713</v>
      </c>
      <c r="Z149" s="51" t="s">
        <v>713</v>
      </c>
      <c r="AA149" s="51" t="s">
        <v>713</v>
      </c>
      <c r="AB149" s="51" t="s">
        <v>713</v>
      </c>
      <c r="AC149" s="51" t="s">
        <v>713</v>
      </c>
      <c r="AD149" s="51" t="s">
        <v>713</v>
      </c>
      <c r="AE149" s="51" t="s">
        <v>713</v>
      </c>
      <c r="AF149" s="51" t="s">
        <v>688</v>
      </c>
      <c r="AG149" s="51" t="s">
        <v>688</v>
      </c>
      <c r="AH149" s="51" t="s">
        <v>713</v>
      </c>
      <c r="AI149" s="51"/>
      <c r="AJ149" s="51"/>
      <c r="AK149" s="51"/>
      <c r="AL149" s="51" t="s">
        <v>713</v>
      </c>
      <c r="AM149" s="51" t="s">
        <v>713</v>
      </c>
      <c r="AN149" s="51" t="s">
        <v>713</v>
      </c>
    </row>
    <row r="150" spans="1:40" s="2" customFormat="1" ht="14.25">
      <c r="A150" s="124" t="s">
        <v>292</v>
      </c>
      <c r="B150" s="44" t="s">
        <v>434</v>
      </c>
      <c r="C150" s="53"/>
      <c r="D150" s="266">
        <v>5</v>
      </c>
      <c r="E150" s="257">
        <v>250</v>
      </c>
      <c r="F150" s="257">
        <f t="shared" si="5"/>
        <v>1250</v>
      </c>
      <c r="G150" s="265"/>
      <c r="H150" s="261">
        <f t="shared" si="6"/>
        <v>1250</v>
      </c>
      <c r="I150" s="262">
        <v>1</v>
      </c>
      <c r="J150" s="47" t="s">
        <v>747</v>
      </c>
      <c r="K150" s="47" t="s">
        <v>763</v>
      </c>
      <c r="L150" s="47" t="s">
        <v>716</v>
      </c>
      <c r="M150" s="47">
        <v>2</v>
      </c>
      <c r="N150" s="51">
        <v>1900</v>
      </c>
      <c r="O150" s="51"/>
      <c r="P150" s="51"/>
      <c r="Q150" s="51"/>
      <c r="R150" s="51"/>
      <c r="S150" s="51"/>
      <c r="T150" s="51"/>
      <c r="U150" s="51" t="s">
        <v>713</v>
      </c>
      <c r="V150" s="51" t="s">
        <v>713</v>
      </c>
      <c r="W150" s="51" t="s">
        <v>713</v>
      </c>
      <c r="X150" s="51" t="s">
        <v>713</v>
      </c>
      <c r="Y150" s="51" t="s">
        <v>713</v>
      </c>
      <c r="Z150" s="51" t="s">
        <v>713</v>
      </c>
      <c r="AA150" s="51" t="s">
        <v>713</v>
      </c>
      <c r="AB150" s="51" t="s">
        <v>713</v>
      </c>
      <c r="AC150" s="51" t="s">
        <v>713</v>
      </c>
      <c r="AD150" s="51" t="s">
        <v>713</v>
      </c>
      <c r="AE150" s="51" t="s">
        <v>713</v>
      </c>
      <c r="AF150" s="51" t="s">
        <v>688</v>
      </c>
      <c r="AG150" s="51" t="s">
        <v>688</v>
      </c>
      <c r="AH150" s="51" t="s">
        <v>713</v>
      </c>
      <c r="AI150" s="51"/>
      <c r="AJ150" s="51"/>
      <c r="AK150" s="51"/>
      <c r="AL150" s="51" t="s">
        <v>713</v>
      </c>
      <c r="AM150" s="51" t="s">
        <v>713</v>
      </c>
      <c r="AN150" s="51" t="s">
        <v>713</v>
      </c>
    </row>
    <row r="151" spans="1:40" s="2" customFormat="1" ht="14.25">
      <c r="A151" s="124" t="s">
        <v>294</v>
      </c>
      <c r="B151" s="44" t="s">
        <v>437</v>
      </c>
      <c r="C151" s="53"/>
      <c r="D151" s="266">
        <v>58</v>
      </c>
      <c r="E151" s="257">
        <v>250</v>
      </c>
      <c r="F151" s="257">
        <f t="shared" si="5"/>
        <v>14500</v>
      </c>
      <c r="G151" s="265"/>
      <c r="H151" s="261">
        <f t="shared" si="6"/>
        <v>14500</v>
      </c>
      <c r="I151" s="262">
        <v>1</v>
      </c>
      <c r="J151" s="47" t="s">
        <v>747</v>
      </c>
      <c r="K151" s="47" t="s">
        <v>763</v>
      </c>
      <c r="L151" s="47" t="s">
        <v>716</v>
      </c>
      <c r="M151" s="47">
        <v>2</v>
      </c>
      <c r="N151" s="51"/>
      <c r="O151" s="51">
        <v>1902</v>
      </c>
      <c r="P151" s="51"/>
      <c r="Q151" s="51"/>
      <c r="R151" s="51"/>
      <c r="S151" s="51"/>
      <c r="T151" s="51"/>
      <c r="U151" s="51" t="s">
        <v>713</v>
      </c>
      <c r="V151" s="51" t="s">
        <v>713</v>
      </c>
      <c r="W151" s="51" t="s">
        <v>713</v>
      </c>
      <c r="X151" s="51" t="s">
        <v>713</v>
      </c>
      <c r="Y151" s="51" t="s">
        <v>713</v>
      </c>
      <c r="Z151" s="51" t="s">
        <v>713</v>
      </c>
      <c r="AA151" s="51" t="s">
        <v>713</v>
      </c>
      <c r="AB151" s="51" t="s">
        <v>713</v>
      </c>
      <c r="AC151" s="51" t="s">
        <v>713</v>
      </c>
      <c r="AD151" s="51" t="s">
        <v>713</v>
      </c>
      <c r="AE151" s="51" t="s">
        <v>713</v>
      </c>
      <c r="AF151" s="51" t="s">
        <v>688</v>
      </c>
      <c r="AG151" s="51" t="s">
        <v>688</v>
      </c>
      <c r="AH151" s="51" t="s">
        <v>713</v>
      </c>
      <c r="AI151" s="51"/>
      <c r="AJ151" s="51"/>
      <c r="AK151" s="51"/>
      <c r="AL151" s="51" t="s">
        <v>713</v>
      </c>
      <c r="AM151" s="51" t="s">
        <v>713</v>
      </c>
      <c r="AN151" s="51" t="s">
        <v>713</v>
      </c>
    </row>
    <row r="152" spans="1:40" s="2" customFormat="1" ht="14.25">
      <c r="A152" s="124" t="s">
        <v>296</v>
      </c>
      <c r="B152" s="44" t="s">
        <v>383</v>
      </c>
      <c r="C152" s="53"/>
      <c r="D152" s="266">
        <v>27</v>
      </c>
      <c r="E152" s="257">
        <v>250</v>
      </c>
      <c r="F152" s="257">
        <f t="shared" si="5"/>
        <v>6750</v>
      </c>
      <c r="G152" s="265"/>
      <c r="H152" s="261">
        <f t="shared" si="6"/>
        <v>6750</v>
      </c>
      <c r="I152" s="262">
        <v>1</v>
      </c>
      <c r="J152" s="47" t="s">
        <v>747</v>
      </c>
      <c r="K152" s="47" t="s">
        <v>763</v>
      </c>
      <c r="L152" s="47" t="s">
        <v>716</v>
      </c>
      <c r="M152" s="47">
        <v>2</v>
      </c>
      <c r="N152" s="51"/>
      <c r="O152" s="51"/>
      <c r="P152" s="51">
        <v>1946</v>
      </c>
      <c r="Q152" s="51"/>
      <c r="R152" s="51"/>
      <c r="S152" s="51"/>
      <c r="T152" s="51"/>
      <c r="U152" s="51" t="s">
        <v>713</v>
      </c>
      <c r="V152" s="51" t="s">
        <v>713</v>
      </c>
      <c r="W152" s="51" t="s">
        <v>713</v>
      </c>
      <c r="X152" s="51" t="s">
        <v>713</v>
      </c>
      <c r="Y152" s="51" t="s">
        <v>713</v>
      </c>
      <c r="Z152" s="51" t="s">
        <v>713</v>
      </c>
      <c r="AA152" s="51" t="s">
        <v>713</v>
      </c>
      <c r="AB152" s="51" t="s">
        <v>713</v>
      </c>
      <c r="AC152" s="51" t="s">
        <v>713</v>
      </c>
      <c r="AD152" s="51" t="s">
        <v>713</v>
      </c>
      <c r="AE152" s="51" t="s">
        <v>713</v>
      </c>
      <c r="AF152" s="51" t="s">
        <v>688</v>
      </c>
      <c r="AG152" s="51" t="s">
        <v>688</v>
      </c>
      <c r="AH152" s="51" t="s">
        <v>713</v>
      </c>
      <c r="AI152" s="51"/>
      <c r="AJ152" s="51"/>
      <c r="AK152" s="51"/>
      <c r="AL152" s="51" t="s">
        <v>713</v>
      </c>
      <c r="AM152" s="51" t="s">
        <v>713</v>
      </c>
      <c r="AN152" s="51" t="s">
        <v>713</v>
      </c>
    </row>
    <row r="153" spans="1:40" s="2" customFormat="1" ht="14.25">
      <c r="A153" s="124" t="s">
        <v>298</v>
      </c>
      <c r="B153" s="44" t="s">
        <v>706</v>
      </c>
      <c r="C153" s="53"/>
      <c r="D153" s="266">
        <v>94</v>
      </c>
      <c r="E153" s="257">
        <v>250</v>
      </c>
      <c r="F153" s="257">
        <f t="shared" si="5"/>
        <v>23500</v>
      </c>
      <c r="G153" s="265"/>
      <c r="H153" s="261">
        <f t="shared" si="6"/>
        <v>23500</v>
      </c>
      <c r="I153" s="262">
        <v>1</v>
      </c>
      <c r="J153" s="47" t="s">
        <v>747</v>
      </c>
      <c r="K153" s="47" t="s">
        <v>763</v>
      </c>
      <c r="L153" s="47" t="s">
        <v>716</v>
      </c>
      <c r="M153" s="47">
        <v>2</v>
      </c>
      <c r="N153" s="51">
        <v>1895</v>
      </c>
      <c r="O153" s="51"/>
      <c r="P153" s="51"/>
      <c r="Q153" s="51"/>
      <c r="R153" s="51"/>
      <c r="S153" s="51"/>
      <c r="T153" s="51"/>
      <c r="U153" s="51" t="s">
        <v>713</v>
      </c>
      <c r="V153" s="51" t="s">
        <v>713</v>
      </c>
      <c r="W153" s="51" t="s">
        <v>713</v>
      </c>
      <c r="X153" s="51" t="s">
        <v>713</v>
      </c>
      <c r="Y153" s="51" t="s">
        <v>713</v>
      </c>
      <c r="Z153" s="51" t="s">
        <v>713</v>
      </c>
      <c r="AA153" s="51" t="s">
        <v>713</v>
      </c>
      <c r="AB153" s="51" t="s">
        <v>713</v>
      </c>
      <c r="AC153" s="51" t="s">
        <v>713</v>
      </c>
      <c r="AD153" s="51" t="s">
        <v>713</v>
      </c>
      <c r="AE153" s="51" t="s">
        <v>713</v>
      </c>
      <c r="AF153" s="51" t="s">
        <v>688</v>
      </c>
      <c r="AG153" s="51" t="s">
        <v>688</v>
      </c>
      <c r="AH153" s="51" t="s">
        <v>713</v>
      </c>
      <c r="AI153" s="51"/>
      <c r="AJ153" s="51"/>
      <c r="AK153" s="51"/>
      <c r="AL153" s="51" t="s">
        <v>713</v>
      </c>
      <c r="AM153" s="51" t="s">
        <v>713</v>
      </c>
      <c r="AN153" s="51" t="s">
        <v>713</v>
      </c>
    </row>
    <row r="154" spans="1:40" s="2" customFormat="1" ht="14.25">
      <c r="A154" s="124" t="s">
        <v>300</v>
      </c>
      <c r="B154" s="44" t="s">
        <v>389</v>
      </c>
      <c r="C154" s="53"/>
      <c r="D154" s="266">
        <v>23.37</v>
      </c>
      <c r="E154" s="257">
        <v>250</v>
      </c>
      <c r="F154" s="257">
        <f t="shared" si="5"/>
        <v>5842.5</v>
      </c>
      <c r="G154" s="265"/>
      <c r="H154" s="261">
        <f t="shared" si="6"/>
        <v>5842.5</v>
      </c>
      <c r="I154" s="262">
        <v>1</v>
      </c>
      <c r="J154" s="47" t="s">
        <v>747</v>
      </c>
      <c r="K154" s="47" t="s">
        <v>763</v>
      </c>
      <c r="L154" s="47" t="s">
        <v>716</v>
      </c>
      <c r="M154" s="47">
        <v>2</v>
      </c>
      <c r="N154" s="51">
        <v>1900</v>
      </c>
      <c r="O154" s="51"/>
      <c r="P154" s="51"/>
      <c r="Q154" s="51"/>
      <c r="R154" s="51"/>
      <c r="S154" s="51"/>
      <c r="T154" s="51"/>
      <c r="U154" s="51" t="s">
        <v>713</v>
      </c>
      <c r="V154" s="51" t="s">
        <v>713</v>
      </c>
      <c r="W154" s="51" t="s">
        <v>713</v>
      </c>
      <c r="X154" s="51" t="s">
        <v>713</v>
      </c>
      <c r="Y154" s="51" t="s">
        <v>713</v>
      </c>
      <c r="Z154" s="51" t="s">
        <v>713</v>
      </c>
      <c r="AA154" s="51" t="s">
        <v>713</v>
      </c>
      <c r="AB154" s="51" t="s">
        <v>713</v>
      </c>
      <c r="AC154" s="51" t="s">
        <v>713</v>
      </c>
      <c r="AD154" s="51" t="s">
        <v>713</v>
      </c>
      <c r="AE154" s="51" t="s">
        <v>713</v>
      </c>
      <c r="AF154" s="51" t="s">
        <v>688</v>
      </c>
      <c r="AG154" s="51" t="s">
        <v>688</v>
      </c>
      <c r="AH154" s="51" t="s">
        <v>713</v>
      </c>
      <c r="AI154" s="51"/>
      <c r="AJ154" s="51"/>
      <c r="AK154" s="51"/>
      <c r="AL154" s="51" t="s">
        <v>713</v>
      </c>
      <c r="AM154" s="51" t="s">
        <v>713</v>
      </c>
      <c r="AN154" s="51" t="s">
        <v>713</v>
      </c>
    </row>
    <row r="155" spans="1:40" s="2" customFormat="1" ht="14.25">
      <c r="A155" s="124" t="s">
        <v>302</v>
      </c>
      <c r="B155" s="44" t="s">
        <v>426</v>
      </c>
      <c r="C155" s="53"/>
      <c r="D155" s="266">
        <v>3.44</v>
      </c>
      <c r="E155" s="257">
        <v>250</v>
      </c>
      <c r="F155" s="257">
        <f t="shared" si="5"/>
        <v>860</v>
      </c>
      <c r="G155" s="265"/>
      <c r="H155" s="261">
        <f t="shared" si="6"/>
        <v>860</v>
      </c>
      <c r="I155" s="262">
        <v>1</v>
      </c>
      <c r="J155" s="47" t="s">
        <v>747</v>
      </c>
      <c r="K155" s="47" t="s">
        <v>763</v>
      </c>
      <c r="L155" s="47" t="s">
        <v>716</v>
      </c>
      <c r="M155" s="47">
        <v>2</v>
      </c>
      <c r="N155" s="51"/>
      <c r="O155" s="51"/>
      <c r="P155" s="51">
        <v>1963</v>
      </c>
      <c r="Q155" s="51"/>
      <c r="R155" s="51"/>
      <c r="S155" s="51"/>
      <c r="T155" s="51"/>
      <c r="U155" s="51" t="s">
        <v>713</v>
      </c>
      <c r="V155" s="51" t="s">
        <v>713</v>
      </c>
      <c r="W155" s="51" t="s">
        <v>713</v>
      </c>
      <c r="X155" s="51" t="s">
        <v>713</v>
      </c>
      <c r="Y155" s="51" t="s">
        <v>713</v>
      </c>
      <c r="Z155" s="51" t="s">
        <v>713</v>
      </c>
      <c r="AA155" s="51" t="s">
        <v>713</v>
      </c>
      <c r="AB155" s="51" t="s">
        <v>713</v>
      </c>
      <c r="AC155" s="51" t="s">
        <v>713</v>
      </c>
      <c r="AD155" s="51" t="s">
        <v>713</v>
      </c>
      <c r="AE155" s="51" t="s">
        <v>713</v>
      </c>
      <c r="AF155" s="51" t="s">
        <v>688</v>
      </c>
      <c r="AG155" s="51" t="s">
        <v>688</v>
      </c>
      <c r="AH155" s="51" t="s">
        <v>713</v>
      </c>
      <c r="AI155" s="51"/>
      <c r="AJ155" s="51"/>
      <c r="AK155" s="51"/>
      <c r="AL155" s="51" t="s">
        <v>713</v>
      </c>
      <c r="AM155" s="51" t="s">
        <v>713</v>
      </c>
      <c r="AN155" s="51" t="s">
        <v>713</v>
      </c>
    </row>
    <row r="156" spans="1:40" s="2" customFormat="1" ht="14.25">
      <c r="A156" s="124" t="s">
        <v>304</v>
      </c>
      <c r="B156" s="44" t="s">
        <v>478</v>
      </c>
      <c r="C156" s="53"/>
      <c r="D156" s="266">
        <v>17</v>
      </c>
      <c r="E156" s="257">
        <v>250</v>
      </c>
      <c r="F156" s="257">
        <f t="shared" si="5"/>
        <v>4250</v>
      </c>
      <c r="G156" s="265"/>
      <c r="H156" s="261">
        <f t="shared" si="6"/>
        <v>4250</v>
      </c>
      <c r="I156" s="262">
        <v>1</v>
      </c>
      <c r="J156" s="47" t="s">
        <v>747</v>
      </c>
      <c r="K156" s="47" t="s">
        <v>763</v>
      </c>
      <c r="L156" s="47" t="s">
        <v>716</v>
      </c>
      <c r="M156" s="47">
        <v>2</v>
      </c>
      <c r="N156" s="51"/>
      <c r="O156" s="51">
        <v>1930</v>
      </c>
      <c r="P156" s="51"/>
      <c r="Q156" s="51"/>
      <c r="R156" s="51"/>
      <c r="S156" s="51"/>
      <c r="T156" s="51"/>
      <c r="U156" s="51" t="s">
        <v>713</v>
      </c>
      <c r="V156" s="51" t="s">
        <v>713</v>
      </c>
      <c r="W156" s="51" t="s">
        <v>713</v>
      </c>
      <c r="X156" s="51" t="s">
        <v>713</v>
      </c>
      <c r="Y156" s="51" t="s">
        <v>713</v>
      </c>
      <c r="Z156" s="51" t="s">
        <v>713</v>
      </c>
      <c r="AA156" s="51" t="s">
        <v>713</v>
      </c>
      <c r="AB156" s="51" t="s">
        <v>713</v>
      </c>
      <c r="AC156" s="51" t="s">
        <v>713</v>
      </c>
      <c r="AD156" s="51" t="s">
        <v>713</v>
      </c>
      <c r="AE156" s="51" t="s">
        <v>713</v>
      </c>
      <c r="AF156" s="51" t="s">
        <v>688</v>
      </c>
      <c r="AG156" s="51" t="s">
        <v>688</v>
      </c>
      <c r="AH156" s="51" t="s">
        <v>713</v>
      </c>
      <c r="AI156" s="51"/>
      <c r="AJ156" s="51"/>
      <c r="AK156" s="51"/>
      <c r="AL156" s="51" t="s">
        <v>713</v>
      </c>
      <c r="AM156" s="51" t="s">
        <v>713</v>
      </c>
      <c r="AN156" s="51" t="s">
        <v>713</v>
      </c>
    </row>
    <row r="157" spans="1:40" s="2" customFormat="1" ht="14.25">
      <c r="A157" s="124" t="s">
        <v>306</v>
      </c>
      <c r="B157" s="44" t="s">
        <v>601</v>
      </c>
      <c r="C157" s="53"/>
      <c r="D157" s="266">
        <v>17.2</v>
      </c>
      <c r="E157" s="257">
        <v>250</v>
      </c>
      <c r="F157" s="257">
        <f t="shared" si="5"/>
        <v>4300</v>
      </c>
      <c r="G157" s="265"/>
      <c r="H157" s="261">
        <f t="shared" si="6"/>
        <v>4300</v>
      </c>
      <c r="I157" s="262">
        <v>1</v>
      </c>
      <c r="J157" s="47" t="s">
        <v>747</v>
      </c>
      <c r="K157" s="47" t="s">
        <v>763</v>
      </c>
      <c r="L157" s="47" t="s">
        <v>716</v>
      </c>
      <c r="M157" s="47">
        <v>2</v>
      </c>
      <c r="N157" s="51">
        <v>1890</v>
      </c>
      <c r="O157" s="51"/>
      <c r="P157" s="51"/>
      <c r="Q157" s="51"/>
      <c r="R157" s="51"/>
      <c r="S157" s="51"/>
      <c r="T157" s="51"/>
      <c r="U157" s="51" t="s">
        <v>713</v>
      </c>
      <c r="V157" s="51" t="s">
        <v>713</v>
      </c>
      <c r="W157" s="51" t="s">
        <v>713</v>
      </c>
      <c r="X157" s="51" t="s">
        <v>713</v>
      </c>
      <c r="Y157" s="51" t="s">
        <v>713</v>
      </c>
      <c r="Z157" s="51" t="s">
        <v>713</v>
      </c>
      <c r="AA157" s="51" t="s">
        <v>713</v>
      </c>
      <c r="AB157" s="51" t="s">
        <v>713</v>
      </c>
      <c r="AC157" s="51" t="s">
        <v>713</v>
      </c>
      <c r="AD157" s="51" t="s">
        <v>713</v>
      </c>
      <c r="AE157" s="51" t="s">
        <v>713</v>
      </c>
      <c r="AF157" s="51" t="s">
        <v>688</v>
      </c>
      <c r="AG157" s="51" t="s">
        <v>688</v>
      </c>
      <c r="AH157" s="51" t="s">
        <v>713</v>
      </c>
      <c r="AI157" s="51"/>
      <c r="AJ157" s="51"/>
      <c r="AK157" s="51"/>
      <c r="AL157" s="51" t="s">
        <v>713</v>
      </c>
      <c r="AM157" s="51" t="s">
        <v>713</v>
      </c>
      <c r="AN157" s="51" t="s">
        <v>713</v>
      </c>
    </row>
    <row r="158" spans="1:40" s="2" customFormat="1" ht="14.25">
      <c r="A158" s="124" t="s">
        <v>308</v>
      </c>
      <c r="B158" s="44" t="s">
        <v>447</v>
      </c>
      <c r="C158" s="53"/>
      <c r="D158" s="266">
        <v>39.3</v>
      </c>
      <c r="E158" s="257">
        <v>250</v>
      </c>
      <c r="F158" s="257">
        <f t="shared" si="5"/>
        <v>9825</v>
      </c>
      <c r="G158" s="265"/>
      <c r="H158" s="261">
        <f t="shared" si="6"/>
        <v>9825</v>
      </c>
      <c r="I158" s="262">
        <v>1</v>
      </c>
      <c r="J158" s="47" t="s">
        <v>747</v>
      </c>
      <c r="K158" s="47" t="s">
        <v>763</v>
      </c>
      <c r="L158" s="47" t="s">
        <v>716</v>
      </c>
      <c r="M158" s="47">
        <v>2</v>
      </c>
      <c r="N158" s="51">
        <v>1900</v>
      </c>
      <c r="O158" s="51"/>
      <c r="P158" s="51"/>
      <c r="Q158" s="51"/>
      <c r="R158" s="51"/>
      <c r="S158" s="51"/>
      <c r="T158" s="51"/>
      <c r="U158" s="51" t="s">
        <v>713</v>
      </c>
      <c r="V158" s="51" t="s">
        <v>713</v>
      </c>
      <c r="W158" s="51" t="s">
        <v>713</v>
      </c>
      <c r="X158" s="51" t="s">
        <v>713</v>
      </c>
      <c r="Y158" s="51" t="s">
        <v>713</v>
      </c>
      <c r="Z158" s="51" t="s">
        <v>713</v>
      </c>
      <c r="AA158" s="51" t="s">
        <v>713</v>
      </c>
      <c r="AB158" s="51" t="s">
        <v>713</v>
      </c>
      <c r="AC158" s="51" t="s">
        <v>713</v>
      </c>
      <c r="AD158" s="51" t="s">
        <v>713</v>
      </c>
      <c r="AE158" s="51" t="s">
        <v>713</v>
      </c>
      <c r="AF158" s="51" t="s">
        <v>688</v>
      </c>
      <c r="AG158" s="51" t="s">
        <v>688</v>
      </c>
      <c r="AH158" s="51" t="s">
        <v>713</v>
      </c>
      <c r="AI158" s="51"/>
      <c r="AJ158" s="51"/>
      <c r="AK158" s="51"/>
      <c r="AL158" s="51" t="s">
        <v>713</v>
      </c>
      <c r="AM158" s="51" t="s">
        <v>713</v>
      </c>
      <c r="AN158" s="51" t="s">
        <v>713</v>
      </c>
    </row>
    <row r="159" spans="1:40" s="2" customFormat="1" ht="14.25">
      <c r="A159" s="124" t="s">
        <v>309</v>
      </c>
      <c r="B159" s="44" t="s">
        <v>707</v>
      </c>
      <c r="C159" s="53"/>
      <c r="D159" s="266">
        <v>41.3</v>
      </c>
      <c r="E159" s="257">
        <v>250</v>
      </c>
      <c r="F159" s="257">
        <f t="shared" si="5"/>
        <v>10325</v>
      </c>
      <c r="G159" s="265"/>
      <c r="H159" s="261">
        <f t="shared" si="6"/>
        <v>10325</v>
      </c>
      <c r="I159" s="262">
        <v>1</v>
      </c>
      <c r="J159" s="47" t="s">
        <v>747</v>
      </c>
      <c r="K159" s="47" t="s">
        <v>763</v>
      </c>
      <c r="L159" s="47" t="s">
        <v>716</v>
      </c>
      <c r="M159" s="47">
        <v>2</v>
      </c>
      <c r="N159" s="51">
        <v>1890</v>
      </c>
      <c r="O159" s="51"/>
      <c r="P159" s="51"/>
      <c r="Q159" s="51"/>
      <c r="R159" s="51"/>
      <c r="S159" s="51"/>
      <c r="T159" s="51"/>
      <c r="U159" s="51" t="s">
        <v>713</v>
      </c>
      <c r="V159" s="51" t="s">
        <v>713</v>
      </c>
      <c r="W159" s="51" t="s">
        <v>713</v>
      </c>
      <c r="X159" s="51" t="s">
        <v>713</v>
      </c>
      <c r="Y159" s="51" t="s">
        <v>713</v>
      </c>
      <c r="Z159" s="51" t="s">
        <v>713</v>
      </c>
      <c r="AA159" s="51" t="s">
        <v>713</v>
      </c>
      <c r="AB159" s="51" t="s">
        <v>713</v>
      </c>
      <c r="AC159" s="51" t="s">
        <v>713</v>
      </c>
      <c r="AD159" s="51" t="s">
        <v>713</v>
      </c>
      <c r="AE159" s="51" t="s">
        <v>713</v>
      </c>
      <c r="AF159" s="51" t="s">
        <v>688</v>
      </c>
      <c r="AG159" s="51" t="s">
        <v>688</v>
      </c>
      <c r="AH159" s="51" t="s">
        <v>713</v>
      </c>
      <c r="AI159" s="51"/>
      <c r="AJ159" s="51"/>
      <c r="AK159" s="51"/>
      <c r="AL159" s="51" t="s">
        <v>713</v>
      </c>
      <c r="AM159" s="51" t="s">
        <v>713</v>
      </c>
      <c r="AN159" s="51" t="s">
        <v>713</v>
      </c>
    </row>
    <row r="160" spans="1:40" s="2" customFormat="1" ht="14.25">
      <c r="A160" s="124" t="s">
        <v>311</v>
      </c>
      <c r="B160" s="44" t="s">
        <v>396</v>
      </c>
      <c r="C160" s="53"/>
      <c r="D160" s="266">
        <v>55.2</v>
      </c>
      <c r="E160" s="257">
        <v>250</v>
      </c>
      <c r="F160" s="257">
        <f t="shared" si="5"/>
        <v>13800</v>
      </c>
      <c r="G160" s="265"/>
      <c r="H160" s="261">
        <f t="shared" si="6"/>
        <v>13800</v>
      </c>
      <c r="I160" s="262">
        <v>1</v>
      </c>
      <c r="J160" s="47" t="s">
        <v>747</v>
      </c>
      <c r="K160" s="47" t="s">
        <v>763</v>
      </c>
      <c r="L160" s="47" t="s">
        <v>716</v>
      </c>
      <c r="M160" s="47">
        <v>2</v>
      </c>
      <c r="N160" s="51">
        <v>1880</v>
      </c>
      <c r="O160" s="51"/>
      <c r="P160" s="51"/>
      <c r="Q160" s="51"/>
      <c r="R160" s="51"/>
      <c r="S160" s="51"/>
      <c r="T160" s="51"/>
      <c r="U160" s="51" t="s">
        <v>713</v>
      </c>
      <c r="V160" s="51" t="s">
        <v>713</v>
      </c>
      <c r="W160" s="51" t="s">
        <v>713</v>
      </c>
      <c r="X160" s="51" t="s">
        <v>713</v>
      </c>
      <c r="Y160" s="51" t="s">
        <v>713</v>
      </c>
      <c r="Z160" s="51" t="s">
        <v>713</v>
      </c>
      <c r="AA160" s="51" t="s">
        <v>713</v>
      </c>
      <c r="AB160" s="51" t="s">
        <v>713</v>
      </c>
      <c r="AC160" s="51" t="s">
        <v>713</v>
      </c>
      <c r="AD160" s="51" t="s">
        <v>713</v>
      </c>
      <c r="AE160" s="51" t="s">
        <v>713</v>
      </c>
      <c r="AF160" s="51" t="s">
        <v>688</v>
      </c>
      <c r="AG160" s="51" t="s">
        <v>688</v>
      </c>
      <c r="AH160" s="51" t="s">
        <v>713</v>
      </c>
      <c r="AI160" s="51"/>
      <c r="AJ160" s="51"/>
      <c r="AK160" s="51"/>
      <c r="AL160" s="51" t="s">
        <v>713</v>
      </c>
      <c r="AM160" s="51" t="s">
        <v>713</v>
      </c>
      <c r="AN160" s="51" t="s">
        <v>713</v>
      </c>
    </row>
    <row r="161" spans="1:40" s="2" customFormat="1" ht="14.25">
      <c r="A161" s="124" t="s">
        <v>313</v>
      </c>
      <c r="B161" s="44" t="s">
        <v>708</v>
      </c>
      <c r="C161" s="53"/>
      <c r="D161" s="266">
        <v>30</v>
      </c>
      <c r="E161" s="257">
        <v>250</v>
      </c>
      <c r="F161" s="257">
        <f t="shared" si="5"/>
        <v>7500</v>
      </c>
      <c r="G161" s="265"/>
      <c r="H161" s="261">
        <f t="shared" si="6"/>
        <v>7500</v>
      </c>
      <c r="I161" s="262">
        <v>1</v>
      </c>
      <c r="J161" s="47" t="s">
        <v>747</v>
      </c>
      <c r="K161" s="47" t="s">
        <v>763</v>
      </c>
      <c r="L161" s="47" t="s">
        <v>716</v>
      </c>
      <c r="M161" s="47">
        <v>2</v>
      </c>
      <c r="N161" s="51">
        <v>1900</v>
      </c>
      <c r="O161" s="51"/>
      <c r="P161" s="51"/>
      <c r="Q161" s="51"/>
      <c r="R161" s="51"/>
      <c r="S161" s="51"/>
      <c r="T161" s="51"/>
      <c r="U161" s="51" t="s">
        <v>713</v>
      </c>
      <c r="V161" s="51" t="s">
        <v>713</v>
      </c>
      <c r="W161" s="51" t="s">
        <v>713</v>
      </c>
      <c r="X161" s="51" t="s">
        <v>713</v>
      </c>
      <c r="Y161" s="51" t="s">
        <v>713</v>
      </c>
      <c r="Z161" s="51" t="s">
        <v>713</v>
      </c>
      <c r="AA161" s="51" t="s">
        <v>713</v>
      </c>
      <c r="AB161" s="51" t="s">
        <v>713</v>
      </c>
      <c r="AC161" s="51" t="s">
        <v>713</v>
      </c>
      <c r="AD161" s="51" t="s">
        <v>713</v>
      </c>
      <c r="AE161" s="51" t="s">
        <v>713</v>
      </c>
      <c r="AF161" s="51" t="s">
        <v>688</v>
      </c>
      <c r="AG161" s="51" t="s">
        <v>688</v>
      </c>
      <c r="AH161" s="51" t="s">
        <v>713</v>
      </c>
      <c r="AI161" s="51"/>
      <c r="AJ161" s="51"/>
      <c r="AK161" s="51"/>
      <c r="AL161" s="51" t="s">
        <v>713</v>
      </c>
      <c r="AM161" s="51" t="s">
        <v>713</v>
      </c>
      <c r="AN161" s="51" t="s">
        <v>713</v>
      </c>
    </row>
    <row r="162" spans="1:40" s="2" customFormat="1" ht="14.25">
      <c r="A162" s="124" t="s">
        <v>315</v>
      </c>
      <c r="B162" s="44" t="s">
        <v>709</v>
      </c>
      <c r="C162" s="53"/>
      <c r="D162" s="266">
        <v>12</v>
      </c>
      <c r="E162" s="257">
        <v>250</v>
      </c>
      <c r="F162" s="257">
        <f t="shared" si="5"/>
        <v>3000</v>
      </c>
      <c r="G162" s="265"/>
      <c r="H162" s="261">
        <f t="shared" si="6"/>
        <v>3000</v>
      </c>
      <c r="I162" s="262">
        <v>1</v>
      </c>
      <c r="J162" s="47" t="s">
        <v>747</v>
      </c>
      <c r="K162" s="47" t="s">
        <v>763</v>
      </c>
      <c r="L162" s="47" t="s">
        <v>716</v>
      </c>
      <c r="M162" s="47">
        <v>2</v>
      </c>
      <c r="N162" s="51">
        <v>1868</v>
      </c>
      <c r="O162" s="51"/>
      <c r="P162" s="51"/>
      <c r="Q162" s="51"/>
      <c r="R162" s="51"/>
      <c r="S162" s="51"/>
      <c r="T162" s="51"/>
      <c r="U162" s="51" t="s">
        <v>713</v>
      </c>
      <c r="V162" s="51" t="s">
        <v>713</v>
      </c>
      <c r="W162" s="51" t="s">
        <v>713</v>
      </c>
      <c r="X162" s="51" t="s">
        <v>713</v>
      </c>
      <c r="Y162" s="51" t="s">
        <v>713</v>
      </c>
      <c r="Z162" s="51" t="s">
        <v>713</v>
      </c>
      <c r="AA162" s="51" t="s">
        <v>713</v>
      </c>
      <c r="AB162" s="51" t="s">
        <v>713</v>
      </c>
      <c r="AC162" s="51" t="s">
        <v>713</v>
      </c>
      <c r="AD162" s="51" t="s">
        <v>713</v>
      </c>
      <c r="AE162" s="51" t="s">
        <v>713</v>
      </c>
      <c r="AF162" s="51" t="s">
        <v>688</v>
      </c>
      <c r="AG162" s="51" t="s">
        <v>688</v>
      </c>
      <c r="AH162" s="51" t="s">
        <v>713</v>
      </c>
      <c r="AI162" s="51"/>
      <c r="AJ162" s="51"/>
      <c r="AK162" s="51"/>
      <c r="AL162" s="51" t="s">
        <v>713</v>
      </c>
      <c r="AM162" s="51" t="s">
        <v>713</v>
      </c>
      <c r="AN162" s="51" t="s">
        <v>713</v>
      </c>
    </row>
    <row r="163" spans="1:40" s="2" customFormat="1" ht="14.25">
      <c r="A163" s="124" t="s">
        <v>317</v>
      </c>
      <c r="B163" s="44" t="s">
        <v>710</v>
      </c>
      <c r="C163" s="53"/>
      <c r="D163" s="266">
        <v>32</v>
      </c>
      <c r="E163" s="257">
        <v>250</v>
      </c>
      <c r="F163" s="257">
        <f t="shared" si="5"/>
        <v>8000</v>
      </c>
      <c r="G163" s="265"/>
      <c r="H163" s="261">
        <f t="shared" si="6"/>
        <v>8000</v>
      </c>
      <c r="I163" s="262">
        <v>1</v>
      </c>
      <c r="J163" s="47" t="s">
        <v>747</v>
      </c>
      <c r="K163" s="47" t="s">
        <v>763</v>
      </c>
      <c r="L163" s="47" t="s">
        <v>716</v>
      </c>
      <c r="M163" s="47">
        <v>2</v>
      </c>
      <c r="N163" s="51">
        <v>1900</v>
      </c>
      <c r="O163" s="51"/>
      <c r="P163" s="51"/>
      <c r="Q163" s="51"/>
      <c r="R163" s="51"/>
      <c r="S163" s="51"/>
      <c r="T163" s="51"/>
      <c r="U163" s="51" t="s">
        <v>713</v>
      </c>
      <c r="V163" s="51" t="s">
        <v>713</v>
      </c>
      <c r="W163" s="51" t="s">
        <v>713</v>
      </c>
      <c r="X163" s="51" t="s">
        <v>713</v>
      </c>
      <c r="Y163" s="51" t="s">
        <v>713</v>
      </c>
      <c r="Z163" s="51" t="s">
        <v>713</v>
      </c>
      <c r="AA163" s="51" t="s">
        <v>713</v>
      </c>
      <c r="AB163" s="51" t="s">
        <v>713</v>
      </c>
      <c r="AC163" s="51" t="s">
        <v>713</v>
      </c>
      <c r="AD163" s="51" t="s">
        <v>713</v>
      </c>
      <c r="AE163" s="51" t="s">
        <v>713</v>
      </c>
      <c r="AF163" s="51" t="s">
        <v>688</v>
      </c>
      <c r="AG163" s="51" t="s">
        <v>688</v>
      </c>
      <c r="AH163" s="51" t="s">
        <v>713</v>
      </c>
      <c r="AI163" s="51"/>
      <c r="AJ163" s="51"/>
      <c r="AK163" s="51"/>
      <c r="AL163" s="51" t="s">
        <v>713</v>
      </c>
      <c r="AM163" s="51" t="s">
        <v>713</v>
      </c>
      <c r="AN163" s="51" t="s">
        <v>713</v>
      </c>
    </row>
    <row r="164" spans="1:40" s="2" customFormat="1" ht="14.25">
      <c r="A164" s="124" t="s">
        <v>319</v>
      </c>
      <c r="B164" s="44" t="s">
        <v>558</v>
      </c>
      <c r="C164" s="53"/>
      <c r="D164" s="266">
        <v>47.38</v>
      </c>
      <c r="E164" s="257">
        <v>250</v>
      </c>
      <c r="F164" s="257">
        <f t="shared" si="5"/>
        <v>11845</v>
      </c>
      <c r="G164" s="265"/>
      <c r="H164" s="261">
        <f t="shared" si="6"/>
        <v>11845</v>
      </c>
      <c r="I164" s="262">
        <v>1</v>
      </c>
      <c r="J164" s="47" t="s">
        <v>747</v>
      </c>
      <c r="K164" s="47" t="s">
        <v>763</v>
      </c>
      <c r="L164" s="47" t="s">
        <v>716</v>
      </c>
      <c r="M164" s="47">
        <v>2</v>
      </c>
      <c r="N164" s="51">
        <v>1890</v>
      </c>
      <c r="O164" s="51"/>
      <c r="P164" s="51"/>
      <c r="Q164" s="51"/>
      <c r="R164" s="51"/>
      <c r="S164" s="51"/>
      <c r="T164" s="51"/>
      <c r="U164" s="51" t="s">
        <v>713</v>
      </c>
      <c r="V164" s="51" t="s">
        <v>713</v>
      </c>
      <c r="W164" s="51" t="s">
        <v>713</v>
      </c>
      <c r="X164" s="51" t="s">
        <v>713</v>
      </c>
      <c r="Y164" s="51" t="s">
        <v>713</v>
      </c>
      <c r="Z164" s="51" t="s">
        <v>713</v>
      </c>
      <c r="AA164" s="51" t="s">
        <v>713</v>
      </c>
      <c r="AB164" s="51" t="s">
        <v>713</v>
      </c>
      <c r="AC164" s="51" t="s">
        <v>713</v>
      </c>
      <c r="AD164" s="51" t="s">
        <v>713</v>
      </c>
      <c r="AE164" s="51" t="s">
        <v>713</v>
      </c>
      <c r="AF164" s="51" t="s">
        <v>688</v>
      </c>
      <c r="AG164" s="51" t="s">
        <v>688</v>
      </c>
      <c r="AH164" s="51" t="s">
        <v>713</v>
      </c>
      <c r="AI164" s="51"/>
      <c r="AJ164" s="51"/>
      <c r="AK164" s="51"/>
      <c r="AL164" s="51" t="s">
        <v>713</v>
      </c>
      <c r="AM164" s="51" t="s">
        <v>713</v>
      </c>
      <c r="AN164" s="51" t="s">
        <v>713</v>
      </c>
    </row>
    <row r="165" spans="1:40" s="2" customFormat="1" ht="14.25">
      <c r="A165" s="124" t="s">
        <v>321</v>
      </c>
      <c r="B165" s="44" t="s">
        <v>560</v>
      </c>
      <c r="C165" s="53"/>
      <c r="D165" s="266">
        <v>68</v>
      </c>
      <c r="E165" s="257">
        <v>250</v>
      </c>
      <c r="F165" s="257">
        <f t="shared" si="5"/>
        <v>17000</v>
      </c>
      <c r="G165" s="265"/>
      <c r="H165" s="261">
        <f t="shared" si="6"/>
        <v>17000</v>
      </c>
      <c r="I165" s="262">
        <v>1</v>
      </c>
      <c r="J165" s="47" t="s">
        <v>747</v>
      </c>
      <c r="K165" s="47" t="s">
        <v>763</v>
      </c>
      <c r="L165" s="47" t="s">
        <v>716</v>
      </c>
      <c r="M165" s="47">
        <v>2</v>
      </c>
      <c r="N165" s="51">
        <v>1847</v>
      </c>
      <c r="O165" s="51"/>
      <c r="P165" s="51"/>
      <c r="Q165" s="51"/>
      <c r="R165" s="51"/>
      <c r="S165" s="51"/>
      <c r="T165" s="51"/>
      <c r="U165" s="51" t="s">
        <v>713</v>
      </c>
      <c r="V165" s="51" t="s">
        <v>713</v>
      </c>
      <c r="W165" s="51" t="s">
        <v>713</v>
      </c>
      <c r="X165" s="51" t="s">
        <v>713</v>
      </c>
      <c r="Y165" s="51" t="s">
        <v>713</v>
      </c>
      <c r="Z165" s="51" t="s">
        <v>713</v>
      </c>
      <c r="AA165" s="51" t="s">
        <v>713</v>
      </c>
      <c r="AB165" s="51" t="s">
        <v>713</v>
      </c>
      <c r="AC165" s="51" t="s">
        <v>713</v>
      </c>
      <c r="AD165" s="51" t="s">
        <v>713</v>
      </c>
      <c r="AE165" s="51" t="s">
        <v>713</v>
      </c>
      <c r="AF165" s="51" t="s">
        <v>688</v>
      </c>
      <c r="AG165" s="51" t="s">
        <v>688</v>
      </c>
      <c r="AH165" s="51" t="s">
        <v>713</v>
      </c>
      <c r="AI165" s="51"/>
      <c r="AJ165" s="51"/>
      <c r="AK165" s="51"/>
      <c r="AL165" s="51" t="s">
        <v>713</v>
      </c>
      <c r="AM165" s="51" t="s">
        <v>713</v>
      </c>
      <c r="AN165" s="51" t="s">
        <v>713</v>
      </c>
    </row>
    <row r="166" spans="1:40" s="2" customFormat="1" ht="14.25">
      <c r="A166" s="124" t="s">
        <v>323</v>
      </c>
      <c r="B166" s="44" t="s">
        <v>711</v>
      </c>
      <c r="C166" s="53"/>
      <c r="D166" s="266">
        <v>22.88</v>
      </c>
      <c r="E166" s="257">
        <v>250</v>
      </c>
      <c r="F166" s="257">
        <f t="shared" si="5"/>
        <v>5720</v>
      </c>
      <c r="G166" s="265"/>
      <c r="H166" s="261">
        <f t="shared" si="6"/>
        <v>5720</v>
      </c>
      <c r="I166" s="262">
        <v>1</v>
      </c>
      <c r="J166" s="47" t="s">
        <v>747</v>
      </c>
      <c r="K166" s="47" t="s">
        <v>763</v>
      </c>
      <c r="L166" s="47" t="s">
        <v>716</v>
      </c>
      <c r="M166" s="47">
        <v>2</v>
      </c>
      <c r="N166" s="51">
        <v>1885</v>
      </c>
      <c r="O166" s="51"/>
      <c r="P166" s="51"/>
      <c r="Q166" s="51"/>
      <c r="R166" s="51"/>
      <c r="S166" s="51"/>
      <c r="T166" s="51"/>
      <c r="U166" s="51" t="s">
        <v>713</v>
      </c>
      <c r="V166" s="51" t="s">
        <v>713</v>
      </c>
      <c r="W166" s="51" t="s">
        <v>713</v>
      </c>
      <c r="X166" s="51" t="s">
        <v>713</v>
      </c>
      <c r="Y166" s="51" t="s">
        <v>713</v>
      </c>
      <c r="Z166" s="51" t="s">
        <v>713</v>
      </c>
      <c r="AA166" s="51" t="s">
        <v>713</v>
      </c>
      <c r="AB166" s="51" t="s">
        <v>713</v>
      </c>
      <c r="AC166" s="51" t="s">
        <v>713</v>
      </c>
      <c r="AD166" s="51" t="s">
        <v>713</v>
      </c>
      <c r="AE166" s="51" t="s">
        <v>713</v>
      </c>
      <c r="AF166" s="51" t="s">
        <v>688</v>
      </c>
      <c r="AG166" s="51" t="s">
        <v>688</v>
      </c>
      <c r="AH166" s="51" t="s">
        <v>713</v>
      </c>
      <c r="AI166" s="51"/>
      <c r="AJ166" s="51"/>
      <c r="AK166" s="51"/>
      <c r="AL166" s="51" t="s">
        <v>713</v>
      </c>
      <c r="AM166" s="51" t="s">
        <v>713</v>
      </c>
      <c r="AN166" s="51" t="s">
        <v>713</v>
      </c>
    </row>
    <row r="167" spans="1:40" s="2" customFormat="1" ht="14.25">
      <c r="A167" s="124" t="s">
        <v>324</v>
      </c>
      <c r="B167" s="44" t="s">
        <v>566</v>
      </c>
      <c r="C167" s="53"/>
      <c r="D167" s="266">
        <v>66.84</v>
      </c>
      <c r="E167" s="257">
        <v>250</v>
      </c>
      <c r="F167" s="257">
        <f t="shared" si="5"/>
        <v>16710</v>
      </c>
      <c r="G167" s="265"/>
      <c r="H167" s="261">
        <f t="shared" si="6"/>
        <v>16710</v>
      </c>
      <c r="I167" s="262">
        <v>1</v>
      </c>
      <c r="J167" s="47" t="s">
        <v>747</v>
      </c>
      <c r="K167" s="47" t="s">
        <v>763</v>
      </c>
      <c r="L167" s="47" t="s">
        <v>716</v>
      </c>
      <c r="M167" s="47">
        <v>2</v>
      </c>
      <c r="N167" s="51">
        <v>1880</v>
      </c>
      <c r="O167" s="51"/>
      <c r="P167" s="51"/>
      <c r="Q167" s="51"/>
      <c r="R167" s="51"/>
      <c r="S167" s="51"/>
      <c r="T167" s="51"/>
      <c r="U167" s="51" t="s">
        <v>713</v>
      </c>
      <c r="V167" s="51" t="s">
        <v>713</v>
      </c>
      <c r="W167" s="51" t="s">
        <v>713</v>
      </c>
      <c r="X167" s="51" t="s">
        <v>713</v>
      </c>
      <c r="Y167" s="51" t="s">
        <v>713</v>
      </c>
      <c r="Z167" s="51" t="s">
        <v>713</v>
      </c>
      <c r="AA167" s="51" t="s">
        <v>713</v>
      </c>
      <c r="AB167" s="51" t="s">
        <v>713</v>
      </c>
      <c r="AC167" s="51" t="s">
        <v>713</v>
      </c>
      <c r="AD167" s="51" t="s">
        <v>713</v>
      </c>
      <c r="AE167" s="51" t="s">
        <v>713</v>
      </c>
      <c r="AF167" s="51" t="s">
        <v>688</v>
      </c>
      <c r="AG167" s="51" t="s">
        <v>688</v>
      </c>
      <c r="AH167" s="51" t="s">
        <v>713</v>
      </c>
      <c r="AI167" s="51"/>
      <c r="AJ167" s="51"/>
      <c r="AK167" s="51"/>
      <c r="AL167" s="51" t="s">
        <v>713</v>
      </c>
      <c r="AM167" s="51" t="s">
        <v>713</v>
      </c>
      <c r="AN167" s="51" t="s">
        <v>713</v>
      </c>
    </row>
    <row r="168" spans="1:40" s="2" customFormat="1" ht="14.25">
      <c r="A168" s="124" t="s">
        <v>326</v>
      </c>
      <c r="B168" s="44" t="s">
        <v>568</v>
      </c>
      <c r="C168" s="53"/>
      <c r="D168" s="266">
        <v>2</v>
      </c>
      <c r="E168" s="257">
        <v>250</v>
      </c>
      <c r="F168" s="257">
        <f t="shared" si="5"/>
        <v>500</v>
      </c>
      <c r="G168" s="265"/>
      <c r="H168" s="261">
        <f t="shared" si="6"/>
        <v>500</v>
      </c>
      <c r="I168" s="262">
        <v>1</v>
      </c>
      <c r="J168" s="47" t="s">
        <v>747</v>
      </c>
      <c r="K168" s="47" t="s">
        <v>763</v>
      </c>
      <c r="L168" s="47" t="s">
        <v>716</v>
      </c>
      <c r="M168" s="47">
        <v>2</v>
      </c>
      <c r="N168" s="51">
        <v>1900</v>
      </c>
      <c r="O168" s="51"/>
      <c r="P168" s="51"/>
      <c r="Q168" s="51"/>
      <c r="R168" s="51"/>
      <c r="S168" s="51"/>
      <c r="T168" s="51"/>
      <c r="U168" s="51" t="s">
        <v>713</v>
      </c>
      <c r="V168" s="51" t="s">
        <v>713</v>
      </c>
      <c r="W168" s="51" t="s">
        <v>713</v>
      </c>
      <c r="X168" s="51" t="s">
        <v>713</v>
      </c>
      <c r="Y168" s="51" t="s">
        <v>713</v>
      </c>
      <c r="Z168" s="51" t="s">
        <v>713</v>
      </c>
      <c r="AA168" s="51" t="s">
        <v>713</v>
      </c>
      <c r="AB168" s="51" t="s">
        <v>713</v>
      </c>
      <c r="AC168" s="51" t="s">
        <v>713</v>
      </c>
      <c r="AD168" s="51" t="s">
        <v>713</v>
      </c>
      <c r="AE168" s="51" t="s">
        <v>713</v>
      </c>
      <c r="AF168" s="51" t="s">
        <v>688</v>
      </c>
      <c r="AG168" s="51" t="s">
        <v>688</v>
      </c>
      <c r="AH168" s="51" t="s">
        <v>713</v>
      </c>
      <c r="AI168" s="51"/>
      <c r="AJ168" s="51"/>
      <c r="AK168" s="51"/>
      <c r="AL168" s="51" t="s">
        <v>713</v>
      </c>
      <c r="AM168" s="51" t="s">
        <v>713</v>
      </c>
      <c r="AN168" s="51" t="s">
        <v>713</v>
      </c>
    </row>
    <row r="169" spans="1:40" s="2" customFormat="1" ht="14.25">
      <c r="A169" s="124" t="s">
        <v>328</v>
      </c>
      <c r="B169" s="44" t="s">
        <v>712</v>
      </c>
      <c r="C169" s="53"/>
      <c r="D169" s="266">
        <v>22.5</v>
      </c>
      <c r="E169" s="257">
        <v>250</v>
      </c>
      <c r="F169" s="257">
        <f t="shared" si="5"/>
        <v>5625</v>
      </c>
      <c r="G169" s="265"/>
      <c r="H169" s="261">
        <f t="shared" si="6"/>
        <v>5625</v>
      </c>
      <c r="I169" s="262">
        <v>1</v>
      </c>
      <c r="J169" s="47" t="s">
        <v>747</v>
      </c>
      <c r="K169" s="47" t="s">
        <v>763</v>
      </c>
      <c r="L169" s="47" t="s">
        <v>716</v>
      </c>
      <c r="M169" s="47">
        <v>2</v>
      </c>
      <c r="N169" s="51">
        <v>1890</v>
      </c>
      <c r="O169" s="51"/>
      <c r="P169" s="51"/>
      <c r="Q169" s="51"/>
      <c r="R169" s="51"/>
      <c r="S169" s="51"/>
      <c r="T169" s="51"/>
      <c r="U169" s="51" t="s">
        <v>713</v>
      </c>
      <c r="V169" s="51" t="s">
        <v>713</v>
      </c>
      <c r="W169" s="51" t="s">
        <v>713</v>
      </c>
      <c r="X169" s="51" t="s">
        <v>713</v>
      </c>
      <c r="Y169" s="51" t="s">
        <v>713</v>
      </c>
      <c r="Z169" s="51" t="s">
        <v>713</v>
      </c>
      <c r="AA169" s="51" t="s">
        <v>713</v>
      </c>
      <c r="AB169" s="51" t="s">
        <v>713</v>
      </c>
      <c r="AC169" s="51" t="s">
        <v>713</v>
      </c>
      <c r="AD169" s="51" t="s">
        <v>713</v>
      </c>
      <c r="AE169" s="51" t="s">
        <v>713</v>
      </c>
      <c r="AF169" s="51" t="s">
        <v>688</v>
      </c>
      <c r="AG169" s="51" t="s">
        <v>688</v>
      </c>
      <c r="AH169" s="51" t="s">
        <v>713</v>
      </c>
      <c r="AI169" s="51"/>
      <c r="AJ169" s="51"/>
      <c r="AK169" s="51"/>
      <c r="AL169" s="51" t="s">
        <v>713</v>
      </c>
      <c r="AM169" s="51" t="s">
        <v>713</v>
      </c>
      <c r="AN169" s="51" t="s">
        <v>713</v>
      </c>
    </row>
    <row r="170" spans="1:230" ht="14.25">
      <c r="A170" s="124" t="s">
        <v>330</v>
      </c>
      <c r="B170" s="198" t="s">
        <v>1010</v>
      </c>
      <c r="C170" s="234">
        <f>SUM(C14:C169)</f>
        <v>0</v>
      </c>
      <c r="D170" s="235"/>
      <c r="E170" s="235"/>
      <c r="F170" s="236">
        <f>SUM(F14:F169)</f>
        <v>1517227.7</v>
      </c>
      <c r="G170" s="236">
        <f>SUM(G14:G169)</f>
        <v>317042.26999999996</v>
      </c>
      <c r="H170" s="234">
        <f>SUM(H14:H169)</f>
        <v>1191655.23</v>
      </c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236">
        <f>SUM(AK14:AK169)</f>
        <v>0</v>
      </c>
      <c r="AL170" s="167"/>
      <c r="AM170" s="167"/>
      <c r="AN170" s="167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</row>
    <row r="171" spans="1:9" s="2" customFormat="1" ht="14.25">
      <c r="A171" s="124" t="s">
        <v>332</v>
      </c>
      <c r="D171" s="267"/>
      <c r="E171" s="267"/>
      <c r="F171" s="267"/>
      <c r="G171" s="267"/>
      <c r="H171" s="268"/>
      <c r="I171" s="268"/>
    </row>
    <row r="172" spans="1:9" s="2" customFormat="1" ht="14.25">
      <c r="A172" s="124" t="s">
        <v>334</v>
      </c>
      <c r="D172" s="267"/>
      <c r="E172" s="267"/>
      <c r="F172" s="267"/>
      <c r="G172" s="267"/>
      <c r="H172" s="268"/>
      <c r="I172" s="268"/>
    </row>
    <row r="173" spans="1:9" s="2" customFormat="1" ht="14.25">
      <c r="A173" s="124" t="s">
        <v>336</v>
      </c>
      <c r="D173" s="267"/>
      <c r="E173" s="267"/>
      <c r="F173" s="267">
        <f>F170+G170</f>
        <v>1834269.97</v>
      </c>
      <c r="G173" s="267"/>
      <c r="H173" s="268"/>
      <c r="I173" s="268"/>
    </row>
    <row r="174" spans="1:9" s="2" customFormat="1" ht="14.25">
      <c r="A174" s="124" t="s">
        <v>338</v>
      </c>
      <c r="D174" s="267"/>
      <c r="E174" s="267"/>
      <c r="F174" s="267"/>
      <c r="G174" s="267"/>
      <c r="H174" s="268"/>
      <c r="I174" s="268"/>
    </row>
    <row r="175" spans="1:9" ht="14.25">
      <c r="A175" s="124" t="s">
        <v>340</v>
      </c>
      <c r="D175" s="269"/>
      <c r="E175" s="269"/>
      <c r="F175" s="269"/>
      <c r="G175" s="269"/>
      <c r="H175" s="270"/>
      <c r="I175" s="270"/>
    </row>
    <row r="176" spans="1:9" ht="14.25">
      <c r="A176" s="124" t="s">
        <v>342</v>
      </c>
      <c r="D176" s="269"/>
      <c r="E176" s="269"/>
      <c r="F176" s="269"/>
      <c r="G176" s="269"/>
      <c r="H176" s="270"/>
      <c r="I176" s="270"/>
    </row>
    <row r="177" spans="1:9" ht="14.25">
      <c r="A177" s="124" t="s">
        <v>344</v>
      </c>
      <c r="D177" s="269"/>
      <c r="E177" s="269"/>
      <c r="F177" s="269"/>
      <c r="G177" s="269"/>
      <c r="H177" s="270"/>
      <c r="I177" s="270"/>
    </row>
    <row r="178" spans="1:9" ht="14.25">
      <c r="A178" s="124" t="s">
        <v>346</v>
      </c>
      <c r="D178" s="269"/>
      <c r="E178" s="269"/>
      <c r="F178" s="269"/>
      <c r="G178" s="269"/>
      <c r="H178" s="270"/>
      <c r="I178" s="270"/>
    </row>
    <row r="179" spans="1:9" ht="14.25">
      <c r="A179" s="124" t="s">
        <v>348</v>
      </c>
      <c r="D179" s="269"/>
      <c r="E179" s="269"/>
      <c r="F179" s="269"/>
      <c r="G179" s="269"/>
      <c r="H179" s="270"/>
      <c r="I179" s="270"/>
    </row>
    <row r="180" spans="1:9" ht="14.25">
      <c r="A180" s="124" t="s">
        <v>350</v>
      </c>
      <c r="D180" s="269"/>
      <c r="E180" s="269"/>
      <c r="F180" s="269"/>
      <c r="G180" s="269"/>
      <c r="H180" s="270"/>
      <c r="I180" s="270"/>
    </row>
    <row r="181" spans="1:9" ht="14.25">
      <c r="A181" s="124" t="s">
        <v>351</v>
      </c>
      <c r="D181" s="269"/>
      <c r="E181" s="269"/>
      <c r="F181" s="269"/>
      <c r="G181" s="269"/>
      <c r="H181" s="270"/>
      <c r="I181" s="270"/>
    </row>
    <row r="182" spans="1:9" ht="14.25">
      <c r="A182" s="124" t="s">
        <v>352</v>
      </c>
      <c r="D182" s="269"/>
      <c r="E182" s="269"/>
      <c r="F182" s="269"/>
      <c r="G182" s="269"/>
      <c r="H182" s="270"/>
      <c r="I182" s="270"/>
    </row>
    <row r="183" spans="1:9" ht="14.25">
      <c r="A183" s="124" t="s">
        <v>354</v>
      </c>
      <c r="D183" s="269"/>
      <c r="E183" s="269"/>
      <c r="F183" s="269"/>
      <c r="G183" s="269"/>
      <c r="H183" s="270"/>
      <c r="I183" s="270"/>
    </row>
    <row r="184" spans="1:9" ht="14.25">
      <c r="A184" s="124" t="s">
        <v>356</v>
      </c>
      <c r="D184" s="269"/>
      <c r="E184" s="269"/>
      <c r="F184" s="269"/>
      <c r="G184" s="269"/>
      <c r="H184" s="270"/>
      <c r="I184" s="270"/>
    </row>
    <row r="185" spans="1:9" ht="14.25">
      <c r="A185" s="124" t="s">
        <v>357</v>
      </c>
      <c r="D185" s="269"/>
      <c r="E185" s="269"/>
      <c r="F185" s="269"/>
      <c r="G185" s="269"/>
      <c r="H185" s="270"/>
      <c r="I185" s="270"/>
    </row>
    <row r="186" spans="1:9" ht="14.25">
      <c r="A186" s="124" t="s">
        <v>359</v>
      </c>
      <c r="D186" s="269"/>
      <c r="E186" s="269"/>
      <c r="F186" s="269"/>
      <c r="G186" s="269"/>
      <c r="H186" s="270"/>
      <c r="I186" s="270"/>
    </row>
    <row r="187" spans="1:9" ht="14.25">
      <c r="A187" s="124" t="s">
        <v>361</v>
      </c>
      <c r="D187" s="269"/>
      <c r="E187" s="269"/>
      <c r="F187" s="269"/>
      <c r="G187" s="269"/>
      <c r="H187" s="270"/>
      <c r="I187" s="270"/>
    </row>
    <row r="188" spans="1:9" ht="14.25">
      <c r="A188" s="124" t="s">
        <v>362</v>
      </c>
      <c r="D188" s="269"/>
      <c r="E188" s="269"/>
      <c r="F188" s="269"/>
      <c r="G188" s="269"/>
      <c r="H188" s="270"/>
      <c r="I188" s="270"/>
    </row>
    <row r="189" spans="1:9" ht="14.25">
      <c r="A189" s="124" t="s">
        <v>364</v>
      </c>
      <c r="D189" s="269"/>
      <c r="E189" s="269"/>
      <c r="F189" s="269"/>
      <c r="G189" s="269"/>
      <c r="H189" s="270"/>
      <c r="I189" s="270"/>
    </row>
    <row r="190" spans="1:9" ht="14.25">
      <c r="A190" s="124" t="s">
        <v>365</v>
      </c>
      <c r="D190" s="269"/>
      <c r="E190" s="269"/>
      <c r="F190" s="269"/>
      <c r="G190" s="269"/>
      <c r="H190" s="270"/>
      <c r="I190" s="270"/>
    </row>
    <row r="191" spans="1:9" ht="14.25">
      <c r="A191" s="124" t="s">
        <v>366</v>
      </c>
      <c r="D191" s="269"/>
      <c r="E191" s="269"/>
      <c r="F191" s="269"/>
      <c r="G191" s="269"/>
      <c r="H191" s="270"/>
      <c r="I191" s="270"/>
    </row>
    <row r="192" spans="1:9" ht="14.25">
      <c r="A192" s="124" t="s">
        <v>368</v>
      </c>
      <c r="D192" s="269"/>
      <c r="E192" s="269"/>
      <c r="F192" s="269"/>
      <c r="G192" s="269"/>
      <c r="H192" s="270"/>
      <c r="I192" s="270"/>
    </row>
    <row r="193" spans="1:9" ht="14.25">
      <c r="A193" s="124" t="s">
        <v>370</v>
      </c>
      <c r="D193" s="269"/>
      <c r="E193" s="269"/>
      <c r="F193" s="269"/>
      <c r="G193" s="269"/>
      <c r="H193" s="270"/>
      <c r="I193" s="270"/>
    </row>
    <row r="194" spans="1:9" ht="14.25">
      <c r="A194" s="124" t="s">
        <v>372</v>
      </c>
      <c r="D194" s="269"/>
      <c r="E194" s="269"/>
      <c r="F194" s="269"/>
      <c r="G194" s="269"/>
      <c r="H194" s="270"/>
      <c r="I194" s="270"/>
    </row>
    <row r="195" spans="1:9" ht="14.25">
      <c r="A195" s="124" t="s">
        <v>374</v>
      </c>
      <c r="D195" s="269"/>
      <c r="E195" s="269"/>
      <c r="F195" s="269"/>
      <c r="G195" s="269"/>
      <c r="H195" s="270"/>
      <c r="I195" s="270"/>
    </row>
    <row r="196" spans="1:9" ht="14.25">
      <c r="A196" s="124" t="s">
        <v>376</v>
      </c>
      <c r="D196" s="269"/>
      <c r="E196" s="269"/>
      <c r="F196" s="269"/>
      <c r="G196" s="269"/>
      <c r="H196" s="270"/>
      <c r="I196" s="270"/>
    </row>
    <row r="197" spans="1:9" ht="14.25">
      <c r="A197" s="124" t="s">
        <v>378</v>
      </c>
      <c r="D197" s="269"/>
      <c r="E197" s="269"/>
      <c r="F197" s="269"/>
      <c r="G197" s="269"/>
      <c r="H197" s="270"/>
      <c r="I197" s="270"/>
    </row>
    <row r="198" spans="1:9" ht="14.25">
      <c r="A198" s="124" t="s">
        <v>380</v>
      </c>
      <c r="D198" s="269"/>
      <c r="E198" s="269"/>
      <c r="F198" s="269"/>
      <c r="G198" s="269"/>
      <c r="H198" s="270"/>
      <c r="I198" s="270"/>
    </row>
    <row r="199" spans="1:9" ht="14.25">
      <c r="A199" s="124" t="s">
        <v>382</v>
      </c>
      <c r="D199" s="269"/>
      <c r="E199" s="269"/>
      <c r="F199" s="269"/>
      <c r="G199" s="269"/>
      <c r="H199" s="270"/>
      <c r="I199" s="270"/>
    </row>
    <row r="200" spans="1:9" ht="14.25">
      <c r="A200" s="124" t="s">
        <v>1013</v>
      </c>
      <c r="D200" s="269"/>
      <c r="E200" s="269"/>
      <c r="F200" s="269"/>
      <c r="G200" s="269"/>
      <c r="H200" s="270"/>
      <c r="I200" s="270"/>
    </row>
    <row r="201" spans="1:9" ht="14.25">
      <c r="A201" s="124" t="s">
        <v>384</v>
      </c>
      <c r="D201" s="269"/>
      <c r="E201" s="269"/>
      <c r="F201" s="269"/>
      <c r="G201" s="269"/>
      <c r="H201" s="270"/>
      <c r="I201" s="270"/>
    </row>
    <row r="202" spans="1:9" ht="14.25">
      <c r="A202" s="124" t="s">
        <v>386</v>
      </c>
      <c r="D202" s="269"/>
      <c r="E202" s="269"/>
      <c r="F202" s="269"/>
      <c r="G202" s="269"/>
      <c r="H202" s="270"/>
      <c r="I202" s="270"/>
    </row>
    <row r="203" spans="1:9" ht="14.25">
      <c r="A203" s="124" t="s">
        <v>388</v>
      </c>
      <c r="D203" s="269"/>
      <c r="E203" s="269"/>
      <c r="F203" s="269"/>
      <c r="G203" s="269"/>
      <c r="H203" s="270"/>
      <c r="I203" s="270"/>
    </row>
    <row r="204" spans="1:9" ht="14.25">
      <c r="A204" s="124" t="s">
        <v>390</v>
      </c>
      <c r="D204" s="269"/>
      <c r="E204" s="269"/>
      <c r="F204" s="269"/>
      <c r="G204" s="269"/>
      <c r="H204" s="270"/>
      <c r="I204" s="270"/>
    </row>
    <row r="205" spans="1:9" ht="14.25">
      <c r="A205" s="124" t="s">
        <v>392</v>
      </c>
      <c r="D205" s="269"/>
      <c r="E205" s="269"/>
      <c r="F205" s="269"/>
      <c r="G205" s="269"/>
      <c r="H205" s="270"/>
      <c r="I205" s="270"/>
    </row>
    <row r="206" spans="1:9" ht="14.25">
      <c r="A206" s="124" t="s">
        <v>393</v>
      </c>
      <c r="D206" s="269"/>
      <c r="E206" s="269"/>
      <c r="F206" s="269"/>
      <c r="G206" s="269"/>
      <c r="H206" s="270"/>
      <c r="I206" s="270"/>
    </row>
    <row r="207" spans="1:9" ht="14.25">
      <c r="A207" s="124" t="s">
        <v>395</v>
      </c>
      <c r="D207" s="269"/>
      <c r="E207" s="269"/>
      <c r="F207" s="269"/>
      <c r="G207" s="269"/>
      <c r="H207" s="270"/>
      <c r="I207" s="270"/>
    </row>
    <row r="208" spans="1:9" ht="14.25">
      <c r="A208" s="124" t="s">
        <v>397</v>
      </c>
      <c r="D208" s="269"/>
      <c r="E208" s="269"/>
      <c r="F208" s="269"/>
      <c r="G208" s="269"/>
      <c r="H208" s="270"/>
      <c r="I208" s="270"/>
    </row>
    <row r="209" spans="1:9" ht="14.25">
      <c r="A209" s="124" t="s">
        <v>399</v>
      </c>
      <c r="D209" s="269"/>
      <c r="E209" s="269"/>
      <c r="F209" s="269"/>
      <c r="G209" s="269"/>
      <c r="H209" s="270"/>
      <c r="I209" s="270"/>
    </row>
    <row r="210" spans="1:9" ht="14.25">
      <c r="A210" s="124" t="s">
        <v>401</v>
      </c>
      <c r="D210" s="269"/>
      <c r="E210" s="269"/>
      <c r="F210" s="269"/>
      <c r="G210" s="269"/>
      <c r="H210" s="270"/>
      <c r="I210" s="270"/>
    </row>
    <row r="211" spans="1:9" ht="14.25">
      <c r="A211" s="124" t="s">
        <v>403</v>
      </c>
      <c r="D211" s="269"/>
      <c r="E211" s="269"/>
      <c r="F211" s="269"/>
      <c r="G211" s="269"/>
      <c r="H211" s="270"/>
      <c r="I211" s="270"/>
    </row>
    <row r="212" spans="1:9" ht="14.25">
      <c r="A212" s="124" t="s">
        <v>405</v>
      </c>
      <c r="D212" s="269"/>
      <c r="E212" s="269"/>
      <c r="F212" s="269"/>
      <c r="G212" s="269"/>
      <c r="H212" s="270"/>
      <c r="I212" s="270"/>
    </row>
    <row r="213" spans="1:9" ht="14.25">
      <c r="A213" s="124" t="s">
        <v>407</v>
      </c>
      <c r="D213" s="269"/>
      <c r="E213" s="269"/>
      <c r="F213" s="269"/>
      <c r="G213" s="269"/>
      <c r="H213" s="270"/>
      <c r="I213" s="270"/>
    </row>
    <row r="214" spans="1:9" ht="14.25">
      <c r="A214" s="124" t="s">
        <v>409</v>
      </c>
      <c r="D214" s="269"/>
      <c r="E214" s="269"/>
      <c r="F214" s="269"/>
      <c r="G214" s="269"/>
      <c r="H214" s="270"/>
      <c r="I214" s="270"/>
    </row>
    <row r="215" spans="1:9" ht="14.25">
      <c r="A215" s="124" t="s">
        <v>410</v>
      </c>
      <c r="D215" s="269"/>
      <c r="E215" s="269"/>
      <c r="F215" s="269"/>
      <c r="G215" s="269"/>
      <c r="H215" s="270"/>
      <c r="I215" s="270"/>
    </row>
    <row r="216" spans="1:9" ht="14.25">
      <c r="A216" s="124" t="s">
        <v>412</v>
      </c>
      <c r="D216" s="269"/>
      <c r="E216" s="269"/>
      <c r="F216" s="269"/>
      <c r="G216" s="269"/>
      <c r="H216" s="270"/>
      <c r="I216" s="270"/>
    </row>
    <row r="217" spans="1:9" ht="14.25">
      <c r="A217" s="124" t="s">
        <v>414</v>
      </c>
      <c r="D217" s="269"/>
      <c r="E217" s="269"/>
      <c r="F217" s="269"/>
      <c r="G217" s="269"/>
      <c r="H217" s="270"/>
      <c r="I217" s="270"/>
    </row>
    <row r="218" spans="1:9" ht="14.25">
      <c r="A218" s="124" t="s">
        <v>416</v>
      </c>
      <c r="D218" s="269"/>
      <c r="E218" s="269"/>
      <c r="F218" s="269"/>
      <c r="G218" s="269"/>
      <c r="H218" s="270"/>
      <c r="I218" s="270"/>
    </row>
    <row r="219" spans="1:9" ht="14.25">
      <c r="A219" s="124" t="s">
        <v>418</v>
      </c>
      <c r="D219" s="269"/>
      <c r="E219" s="269"/>
      <c r="F219" s="269"/>
      <c r="G219" s="269"/>
      <c r="H219" s="270"/>
      <c r="I219" s="270"/>
    </row>
    <row r="220" spans="1:9" ht="14.25">
      <c r="A220" s="124" t="s">
        <v>420</v>
      </c>
      <c r="D220" s="269"/>
      <c r="E220" s="269"/>
      <c r="F220" s="269"/>
      <c r="G220" s="269"/>
      <c r="H220" s="270"/>
      <c r="I220" s="270"/>
    </row>
    <row r="221" spans="1:9" ht="14.25">
      <c r="A221" s="124" t="s">
        <v>421</v>
      </c>
      <c r="D221" s="269"/>
      <c r="E221" s="269"/>
      <c r="F221" s="269"/>
      <c r="G221" s="269"/>
      <c r="H221" s="270"/>
      <c r="I221" s="270"/>
    </row>
    <row r="222" spans="1:9" ht="14.25">
      <c r="A222" s="124" t="s">
        <v>423</v>
      </c>
      <c r="D222" s="269"/>
      <c r="E222" s="269"/>
      <c r="F222" s="269"/>
      <c r="G222" s="269"/>
      <c r="H222" s="270"/>
      <c r="I222" s="270"/>
    </row>
    <row r="223" spans="1:9" ht="14.25">
      <c r="A223" s="124" t="s">
        <v>425</v>
      </c>
      <c r="D223" s="269"/>
      <c r="E223" s="269"/>
      <c r="F223" s="269"/>
      <c r="G223" s="269"/>
      <c r="H223" s="270"/>
      <c r="I223" s="270"/>
    </row>
    <row r="224" spans="1:9" ht="14.25">
      <c r="A224" s="124" t="s">
        <v>427</v>
      </c>
      <c r="D224" s="269"/>
      <c r="E224" s="269"/>
      <c r="F224" s="269"/>
      <c r="G224" s="269"/>
      <c r="H224" s="270"/>
      <c r="I224" s="270"/>
    </row>
    <row r="225" spans="1:9" ht="14.25">
      <c r="A225" s="124" t="s">
        <v>429</v>
      </c>
      <c r="D225" s="269"/>
      <c r="E225" s="269"/>
      <c r="F225" s="269"/>
      <c r="G225" s="269"/>
      <c r="H225" s="270"/>
      <c r="I225" s="270"/>
    </row>
    <row r="226" spans="1:9" ht="14.25">
      <c r="A226" s="124" t="s">
        <v>431</v>
      </c>
      <c r="D226" s="269"/>
      <c r="E226" s="269"/>
      <c r="F226" s="269"/>
      <c r="G226" s="269"/>
      <c r="H226" s="270"/>
      <c r="I226" s="270"/>
    </row>
    <row r="227" spans="1:9" ht="14.25">
      <c r="A227" s="124" t="s">
        <v>433</v>
      </c>
      <c r="D227" s="269"/>
      <c r="E227" s="269"/>
      <c r="F227" s="269"/>
      <c r="G227" s="269"/>
      <c r="H227" s="270"/>
      <c r="I227" s="270"/>
    </row>
    <row r="228" spans="1:9" ht="14.25">
      <c r="A228" s="124" t="s">
        <v>435</v>
      </c>
      <c r="D228" s="269"/>
      <c r="E228" s="269"/>
      <c r="F228" s="269"/>
      <c r="G228" s="269"/>
      <c r="H228" s="270"/>
      <c r="I228" s="270"/>
    </row>
    <row r="229" spans="1:9" ht="14.25">
      <c r="A229" s="124" t="s">
        <v>436</v>
      </c>
      <c r="D229" s="269"/>
      <c r="E229" s="269"/>
      <c r="F229" s="269"/>
      <c r="G229" s="269"/>
      <c r="H229" s="270"/>
      <c r="I229" s="270"/>
    </row>
    <row r="230" spans="1:9" ht="14.25">
      <c r="A230" s="124" t="s">
        <v>438</v>
      </c>
      <c r="D230" s="269"/>
      <c r="E230" s="269"/>
      <c r="F230" s="269"/>
      <c r="G230" s="269"/>
      <c r="H230" s="270"/>
      <c r="I230" s="270"/>
    </row>
    <row r="231" spans="1:9" ht="14.25">
      <c r="A231" s="124" t="s">
        <v>440</v>
      </c>
      <c r="D231" s="269"/>
      <c r="E231" s="269"/>
      <c r="F231" s="269"/>
      <c r="G231" s="269"/>
      <c r="H231" s="270"/>
      <c r="I231" s="270"/>
    </row>
    <row r="232" spans="1:9" ht="14.25">
      <c r="A232" s="124" t="s">
        <v>442</v>
      </c>
      <c r="D232" s="269"/>
      <c r="E232" s="269"/>
      <c r="F232" s="269"/>
      <c r="G232" s="269"/>
      <c r="H232" s="270"/>
      <c r="I232" s="270"/>
    </row>
    <row r="233" spans="1:9" ht="14.25">
      <c r="A233" s="124" t="s">
        <v>444</v>
      </c>
      <c r="D233" s="269"/>
      <c r="E233" s="269"/>
      <c r="F233" s="269"/>
      <c r="G233" s="269"/>
      <c r="H233" s="270"/>
      <c r="I233" s="270"/>
    </row>
    <row r="234" spans="1:9" ht="14.25">
      <c r="A234" s="124" t="s">
        <v>446</v>
      </c>
      <c r="D234" s="269"/>
      <c r="E234" s="269"/>
      <c r="F234" s="269"/>
      <c r="G234" s="269"/>
      <c r="H234" s="270"/>
      <c r="I234" s="270"/>
    </row>
    <row r="235" spans="1:9" ht="14.25">
      <c r="A235" s="124" t="s">
        <v>448</v>
      </c>
      <c r="D235" s="269"/>
      <c r="E235" s="269"/>
      <c r="F235" s="269"/>
      <c r="G235" s="269"/>
      <c r="H235" s="270"/>
      <c r="I235" s="270"/>
    </row>
    <row r="236" spans="1:9" ht="14.25">
      <c r="A236" s="124" t="s">
        <v>450</v>
      </c>
      <c r="D236" s="269"/>
      <c r="E236" s="269"/>
      <c r="F236" s="269"/>
      <c r="G236" s="269"/>
      <c r="H236" s="270"/>
      <c r="I236" s="270"/>
    </row>
    <row r="237" spans="1:9" ht="14.25">
      <c r="A237" s="124" t="s">
        <v>452</v>
      </c>
      <c r="D237" s="269"/>
      <c r="E237" s="269"/>
      <c r="F237" s="269"/>
      <c r="G237" s="269"/>
      <c r="H237" s="270"/>
      <c r="I237" s="270"/>
    </row>
    <row r="238" spans="1:9" ht="14.25">
      <c r="A238" s="124" t="s">
        <v>453</v>
      </c>
      <c r="D238" s="269"/>
      <c r="E238" s="269"/>
      <c r="F238" s="269"/>
      <c r="G238" s="269"/>
      <c r="H238" s="270"/>
      <c r="I238" s="270"/>
    </row>
    <row r="239" spans="1:9" ht="14.25">
      <c r="A239" s="124" t="s">
        <v>454</v>
      </c>
      <c r="D239" s="269"/>
      <c r="E239" s="269"/>
      <c r="F239" s="269"/>
      <c r="G239" s="269"/>
      <c r="H239" s="270"/>
      <c r="I239" s="270"/>
    </row>
    <row r="240" spans="1:9" ht="14.25">
      <c r="A240" s="124" t="s">
        <v>456</v>
      </c>
      <c r="D240" s="269"/>
      <c r="E240" s="269"/>
      <c r="F240" s="269"/>
      <c r="G240" s="269"/>
      <c r="H240" s="270"/>
      <c r="I240" s="270"/>
    </row>
    <row r="241" spans="1:9" ht="14.25">
      <c r="A241" s="124" t="s">
        <v>1014</v>
      </c>
      <c r="D241" s="269"/>
      <c r="E241" s="269"/>
      <c r="F241" s="269"/>
      <c r="G241" s="269"/>
      <c r="H241" s="270"/>
      <c r="I241" s="270"/>
    </row>
    <row r="242" spans="1:9" ht="14.25">
      <c r="A242" s="124" t="s">
        <v>1015</v>
      </c>
      <c r="D242" s="269"/>
      <c r="E242" s="269"/>
      <c r="F242" s="269"/>
      <c r="G242" s="269"/>
      <c r="H242" s="270"/>
      <c r="I242" s="270"/>
    </row>
    <row r="243" spans="1:9" ht="14.25">
      <c r="A243" s="124" t="s">
        <v>1016</v>
      </c>
      <c r="D243" s="269"/>
      <c r="E243" s="269"/>
      <c r="F243" s="269"/>
      <c r="G243" s="269"/>
      <c r="H243" s="270"/>
      <c r="I243" s="270"/>
    </row>
    <row r="244" spans="1:9" ht="14.25">
      <c r="A244" s="124" t="s">
        <v>459</v>
      </c>
      <c r="D244" s="269"/>
      <c r="E244" s="269"/>
      <c r="F244" s="269"/>
      <c r="G244" s="269"/>
      <c r="H244" s="270"/>
      <c r="I244" s="270"/>
    </row>
    <row r="245" spans="1:9" ht="14.25">
      <c r="A245" s="124" t="s">
        <v>1017</v>
      </c>
      <c r="D245" s="269"/>
      <c r="E245" s="269"/>
      <c r="F245" s="269"/>
      <c r="G245" s="269"/>
      <c r="H245" s="270"/>
      <c r="I245" s="270"/>
    </row>
    <row r="246" spans="1:9" ht="14.25">
      <c r="A246" s="124" t="s">
        <v>460</v>
      </c>
      <c r="D246" s="269"/>
      <c r="E246" s="269"/>
      <c r="F246" s="269"/>
      <c r="G246" s="269"/>
      <c r="H246" s="270"/>
      <c r="I246" s="270"/>
    </row>
    <row r="247" spans="1:9" ht="14.25">
      <c r="A247" s="124" t="s">
        <v>462</v>
      </c>
      <c r="D247" s="269"/>
      <c r="E247" s="269"/>
      <c r="F247" s="269"/>
      <c r="G247" s="269"/>
      <c r="H247" s="270"/>
      <c r="I247" s="270"/>
    </row>
    <row r="248" spans="1:9" ht="14.25">
      <c r="A248" s="124" t="s">
        <v>464</v>
      </c>
      <c r="D248" s="269"/>
      <c r="E248" s="269"/>
      <c r="F248" s="269"/>
      <c r="G248" s="269"/>
      <c r="H248" s="270"/>
      <c r="I248" s="270"/>
    </row>
    <row r="249" spans="1:9" ht="14.25">
      <c r="A249" s="124" t="s">
        <v>465</v>
      </c>
      <c r="D249" s="269"/>
      <c r="E249" s="269"/>
      <c r="F249" s="269"/>
      <c r="G249" s="269"/>
      <c r="H249" s="270"/>
      <c r="I249" s="270"/>
    </row>
    <row r="250" spans="1:9" ht="14.25">
      <c r="A250" s="124" t="s">
        <v>466</v>
      </c>
      <c r="D250" s="269"/>
      <c r="E250" s="269"/>
      <c r="F250" s="269"/>
      <c r="G250" s="269"/>
      <c r="H250" s="270"/>
      <c r="I250" s="270"/>
    </row>
    <row r="251" spans="1:9" ht="14.25">
      <c r="A251" s="124" t="s">
        <v>467</v>
      </c>
      <c r="D251" s="269"/>
      <c r="E251" s="269"/>
      <c r="F251" s="269"/>
      <c r="G251" s="269"/>
      <c r="H251" s="270"/>
      <c r="I251" s="270"/>
    </row>
    <row r="252" spans="1:9" ht="14.25">
      <c r="A252" s="124" t="s">
        <v>469</v>
      </c>
      <c r="D252" s="269"/>
      <c r="E252" s="269"/>
      <c r="F252" s="269"/>
      <c r="G252" s="269"/>
      <c r="H252" s="270"/>
      <c r="I252" s="270"/>
    </row>
    <row r="253" spans="1:9" ht="14.25">
      <c r="A253" s="124" t="s">
        <v>471</v>
      </c>
      <c r="D253" s="269"/>
      <c r="E253" s="269"/>
      <c r="F253" s="269"/>
      <c r="G253" s="269"/>
      <c r="H253" s="270"/>
      <c r="I253" s="270"/>
    </row>
    <row r="254" spans="1:9" ht="14.25">
      <c r="A254" s="124" t="s">
        <v>473</v>
      </c>
      <c r="D254" s="269"/>
      <c r="E254" s="269"/>
      <c r="F254" s="269"/>
      <c r="G254" s="269"/>
      <c r="H254" s="270"/>
      <c r="I254" s="270"/>
    </row>
    <row r="255" spans="1:9" ht="14.25">
      <c r="A255" s="124" t="s">
        <v>475</v>
      </c>
      <c r="D255" s="269"/>
      <c r="E255" s="269"/>
      <c r="F255" s="269"/>
      <c r="G255" s="269"/>
      <c r="H255" s="270"/>
      <c r="I255" s="270"/>
    </row>
    <row r="256" spans="1:9" ht="14.25">
      <c r="A256" s="124" t="s">
        <v>477</v>
      </c>
      <c r="D256" s="269"/>
      <c r="E256" s="269"/>
      <c r="F256" s="269"/>
      <c r="G256" s="269"/>
      <c r="H256" s="270"/>
      <c r="I256" s="270"/>
    </row>
    <row r="257" spans="1:9" ht="14.25">
      <c r="A257" s="124" t="s">
        <v>479</v>
      </c>
      <c r="D257" s="269"/>
      <c r="E257" s="269"/>
      <c r="F257" s="269"/>
      <c r="G257" s="269"/>
      <c r="H257" s="270"/>
      <c r="I257" s="270"/>
    </row>
    <row r="258" spans="1:9" ht="14.25">
      <c r="A258" s="124" t="s">
        <v>481</v>
      </c>
      <c r="D258" s="269"/>
      <c r="E258" s="269"/>
      <c r="F258" s="269"/>
      <c r="G258" s="269"/>
      <c r="H258" s="270"/>
      <c r="I258" s="270"/>
    </row>
    <row r="259" spans="1:9" ht="14.25">
      <c r="A259" s="124" t="s">
        <v>483</v>
      </c>
      <c r="D259" s="269"/>
      <c r="E259" s="269"/>
      <c r="F259" s="269"/>
      <c r="G259" s="269"/>
      <c r="H259" s="270"/>
      <c r="I259" s="270"/>
    </row>
    <row r="260" spans="1:9" ht="14.25">
      <c r="A260" s="124" t="s">
        <v>485</v>
      </c>
      <c r="D260" s="269"/>
      <c r="E260" s="269"/>
      <c r="F260" s="269"/>
      <c r="G260" s="269"/>
      <c r="H260" s="270"/>
      <c r="I260" s="270"/>
    </row>
    <row r="261" spans="1:9" ht="14.25">
      <c r="A261" s="124" t="s">
        <v>487</v>
      </c>
      <c r="D261" s="269"/>
      <c r="E261" s="269"/>
      <c r="F261" s="269"/>
      <c r="G261" s="269"/>
      <c r="H261" s="270"/>
      <c r="I261" s="270"/>
    </row>
    <row r="262" spans="1:9" ht="14.25">
      <c r="A262" s="124" t="s">
        <v>489</v>
      </c>
      <c r="D262" s="269"/>
      <c r="E262" s="269"/>
      <c r="F262" s="269"/>
      <c r="G262" s="269"/>
      <c r="H262" s="270"/>
      <c r="I262" s="270"/>
    </row>
    <row r="263" spans="1:9" ht="14.25">
      <c r="A263" s="124" t="s">
        <v>491</v>
      </c>
      <c r="D263" s="269"/>
      <c r="E263" s="269"/>
      <c r="F263" s="269"/>
      <c r="G263" s="269"/>
      <c r="H263" s="270"/>
      <c r="I263" s="270"/>
    </row>
    <row r="264" spans="1:9" ht="14.25">
      <c r="A264" s="124" t="s">
        <v>493</v>
      </c>
      <c r="D264" s="269"/>
      <c r="E264" s="269"/>
      <c r="F264" s="269"/>
      <c r="G264" s="269"/>
      <c r="H264" s="270"/>
      <c r="I264" s="270"/>
    </row>
    <row r="265" spans="1:9" ht="14.25">
      <c r="A265" s="124" t="s">
        <v>495</v>
      </c>
      <c r="D265" s="269"/>
      <c r="E265" s="269"/>
      <c r="F265" s="269"/>
      <c r="G265" s="269"/>
      <c r="H265" s="270"/>
      <c r="I265" s="270"/>
    </row>
    <row r="266" spans="1:9" ht="14.25">
      <c r="A266" s="124" t="s">
        <v>497</v>
      </c>
      <c r="D266" s="269"/>
      <c r="E266" s="269"/>
      <c r="F266" s="269"/>
      <c r="G266" s="269"/>
      <c r="H266" s="270"/>
      <c r="I266" s="270"/>
    </row>
    <row r="267" spans="1:9" ht="14.25">
      <c r="A267" s="124" t="s">
        <v>498</v>
      </c>
      <c r="D267" s="269"/>
      <c r="E267" s="269"/>
      <c r="F267" s="269"/>
      <c r="G267" s="269"/>
      <c r="H267" s="270"/>
      <c r="I267" s="270"/>
    </row>
    <row r="268" spans="1:9" ht="14.25">
      <c r="A268" s="124" t="s">
        <v>500</v>
      </c>
      <c r="D268" s="269"/>
      <c r="E268" s="269"/>
      <c r="F268" s="269"/>
      <c r="G268" s="269"/>
      <c r="H268" s="270"/>
      <c r="I268" s="270"/>
    </row>
    <row r="269" spans="1:9" ht="14.25">
      <c r="A269" s="124" t="s">
        <v>502</v>
      </c>
      <c r="D269" s="269"/>
      <c r="E269" s="269"/>
      <c r="F269" s="269"/>
      <c r="G269" s="269"/>
      <c r="H269" s="270"/>
      <c r="I269" s="270"/>
    </row>
    <row r="270" spans="1:9" ht="14.25">
      <c r="A270" s="124" t="s">
        <v>504</v>
      </c>
      <c r="D270" s="269"/>
      <c r="E270" s="269"/>
      <c r="F270" s="269"/>
      <c r="G270" s="269"/>
      <c r="H270" s="270"/>
      <c r="I270" s="270"/>
    </row>
    <row r="271" spans="1:9" ht="14.25">
      <c r="A271" s="124" t="s">
        <v>506</v>
      </c>
      <c r="D271" s="269"/>
      <c r="E271" s="269"/>
      <c r="F271" s="269"/>
      <c r="G271" s="269"/>
      <c r="H271" s="270"/>
      <c r="I271" s="270"/>
    </row>
    <row r="272" spans="1:9" ht="14.25">
      <c r="A272" s="124" t="s">
        <v>508</v>
      </c>
      <c r="D272" s="269"/>
      <c r="E272" s="269"/>
      <c r="F272" s="269"/>
      <c r="G272" s="269"/>
      <c r="H272" s="270"/>
      <c r="I272" s="270"/>
    </row>
    <row r="273" spans="1:9" ht="14.25">
      <c r="A273" s="124" t="s">
        <v>510</v>
      </c>
      <c r="D273" s="269"/>
      <c r="E273" s="269"/>
      <c r="F273" s="269"/>
      <c r="G273" s="269"/>
      <c r="H273" s="270"/>
      <c r="I273" s="270"/>
    </row>
    <row r="274" spans="1:9" ht="14.25">
      <c r="A274" s="124" t="s">
        <v>512</v>
      </c>
      <c r="D274" s="269"/>
      <c r="E274" s="269"/>
      <c r="F274" s="269"/>
      <c r="G274" s="269"/>
      <c r="H274" s="270"/>
      <c r="I274" s="270"/>
    </row>
    <row r="275" spans="1:9" ht="14.25">
      <c r="A275" s="124" t="s">
        <v>514</v>
      </c>
      <c r="D275" s="269"/>
      <c r="E275" s="269"/>
      <c r="F275" s="269"/>
      <c r="G275" s="269"/>
      <c r="H275" s="270"/>
      <c r="I275" s="270"/>
    </row>
    <row r="276" spans="1:9" ht="14.25">
      <c r="A276" s="124" t="s">
        <v>516</v>
      </c>
      <c r="D276" s="269"/>
      <c r="E276" s="269"/>
      <c r="F276" s="269"/>
      <c r="G276" s="269"/>
      <c r="H276" s="270"/>
      <c r="I276" s="270"/>
    </row>
    <row r="277" spans="1:9" ht="14.25">
      <c r="A277" s="124" t="s">
        <v>518</v>
      </c>
      <c r="D277" s="269"/>
      <c r="E277" s="269"/>
      <c r="F277" s="269"/>
      <c r="G277" s="269"/>
      <c r="H277" s="270"/>
      <c r="I277" s="270"/>
    </row>
    <row r="278" spans="1:9" ht="14.25">
      <c r="A278" s="124" t="s">
        <v>520</v>
      </c>
      <c r="D278" s="269"/>
      <c r="E278" s="269"/>
      <c r="F278" s="269"/>
      <c r="G278" s="269"/>
      <c r="H278" s="270"/>
      <c r="I278" s="270"/>
    </row>
    <row r="279" spans="1:9" ht="14.25">
      <c r="A279" s="124" t="s">
        <v>522</v>
      </c>
      <c r="D279" s="269"/>
      <c r="E279" s="269"/>
      <c r="F279" s="269"/>
      <c r="G279" s="269"/>
      <c r="H279" s="270"/>
      <c r="I279" s="270"/>
    </row>
    <row r="280" spans="1:9" ht="14.25">
      <c r="A280" s="124" t="s">
        <v>524</v>
      </c>
      <c r="D280" s="269"/>
      <c r="E280" s="269"/>
      <c r="F280" s="269"/>
      <c r="G280" s="269"/>
      <c r="H280" s="270"/>
      <c r="I280" s="270"/>
    </row>
    <row r="281" spans="1:9" ht="14.25">
      <c r="A281" s="124" t="s">
        <v>526</v>
      </c>
      <c r="D281" s="269"/>
      <c r="E281" s="269"/>
      <c r="F281" s="269"/>
      <c r="G281" s="269"/>
      <c r="H281" s="270"/>
      <c r="I281" s="270"/>
    </row>
    <row r="282" spans="1:9" ht="14.25">
      <c r="A282" s="124" t="s">
        <v>1018</v>
      </c>
      <c r="D282" s="269"/>
      <c r="E282" s="269"/>
      <c r="F282" s="269"/>
      <c r="G282" s="269"/>
      <c r="H282" s="270"/>
      <c r="I282" s="270"/>
    </row>
    <row r="283" spans="1:9" ht="14.25">
      <c r="A283" s="124" t="s">
        <v>1019</v>
      </c>
      <c r="D283" s="269"/>
      <c r="E283" s="269"/>
      <c r="F283" s="269"/>
      <c r="G283" s="269"/>
      <c r="H283" s="270"/>
      <c r="I283" s="270"/>
    </row>
    <row r="284" spans="1:9" ht="14.25">
      <c r="A284" s="124" t="s">
        <v>527</v>
      </c>
      <c r="D284" s="269"/>
      <c r="E284" s="269"/>
      <c r="F284" s="269"/>
      <c r="G284" s="269"/>
      <c r="H284" s="270"/>
      <c r="I284" s="270"/>
    </row>
    <row r="285" spans="1:9" ht="14.25">
      <c r="A285" s="124" t="s">
        <v>529</v>
      </c>
      <c r="D285" s="269"/>
      <c r="E285" s="269"/>
      <c r="F285" s="269"/>
      <c r="G285" s="269"/>
      <c r="H285" s="270"/>
      <c r="I285" s="270"/>
    </row>
    <row r="286" spans="1:9" ht="14.25">
      <c r="A286" s="124" t="s">
        <v>531</v>
      </c>
      <c r="D286" s="269"/>
      <c r="E286" s="269"/>
      <c r="F286" s="269"/>
      <c r="G286" s="269"/>
      <c r="H286" s="270"/>
      <c r="I286" s="270"/>
    </row>
    <row r="287" spans="1:9" ht="14.25">
      <c r="A287" s="124" t="s">
        <v>533</v>
      </c>
      <c r="D287" s="269"/>
      <c r="E287" s="269"/>
      <c r="F287" s="269"/>
      <c r="G287" s="269"/>
      <c r="H287" s="270"/>
      <c r="I287" s="270"/>
    </row>
    <row r="288" spans="1:9" ht="14.25">
      <c r="A288" s="124" t="s">
        <v>535</v>
      </c>
      <c r="D288" s="269"/>
      <c r="E288" s="269"/>
      <c r="F288" s="269"/>
      <c r="G288" s="269"/>
      <c r="H288" s="270"/>
      <c r="I288" s="270"/>
    </row>
    <row r="289" spans="1:9" ht="14.25">
      <c r="A289" s="124" t="s">
        <v>537</v>
      </c>
      <c r="D289" s="269"/>
      <c r="E289" s="269"/>
      <c r="F289" s="269"/>
      <c r="G289" s="269"/>
      <c r="H289" s="270"/>
      <c r="I289" s="270"/>
    </row>
    <row r="290" spans="1:9" ht="14.25">
      <c r="A290" s="124" t="s">
        <v>539</v>
      </c>
      <c r="D290" s="269"/>
      <c r="E290" s="269"/>
      <c r="F290" s="269"/>
      <c r="G290" s="269"/>
      <c r="H290" s="270"/>
      <c r="I290" s="270"/>
    </row>
    <row r="291" spans="1:9" ht="14.25">
      <c r="A291" s="124" t="s">
        <v>541</v>
      </c>
      <c r="D291" s="269"/>
      <c r="E291" s="269"/>
      <c r="F291" s="269"/>
      <c r="G291" s="269"/>
      <c r="H291" s="270"/>
      <c r="I291" s="270"/>
    </row>
    <row r="292" spans="1:9" ht="14.25">
      <c r="A292" s="124" t="s">
        <v>543</v>
      </c>
      <c r="D292" s="269"/>
      <c r="E292" s="269"/>
      <c r="F292" s="269"/>
      <c r="G292" s="269"/>
      <c r="H292" s="270"/>
      <c r="I292" s="270"/>
    </row>
    <row r="293" spans="1:9" ht="14.25">
      <c r="A293" s="124" t="s">
        <v>545</v>
      </c>
      <c r="D293" s="269"/>
      <c r="E293" s="269"/>
      <c r="F293" s="269"/>
      <c r="G293" s="269"/>
      <c r="H293" s="270"/>
      <c r="I293" s="270"/>
    </row>
    <row r="294" spans="1:9" ht="14.25">
      <c r="A294" s="124" t="s">
        <v>547</v>
      </c>
      <c r="D294" s="269"/>
      <c r="E294" s="269"/>
      <c r="F294" s="269"/>
      <c r="G294" s="269"/>
      <c r="H294" s="270"/>
      <c r="I294" s="270"/>
    </row>
    <row r="295" spans="1:9" ht="14.25">
      <c r="A295" s="124" t="s">
        <v>1020</v>
      </c>
      <c r="D295" s="269"/>
      <c r="E295" s="269"/>
      <c r="F295" s="269"/>
      <c r="G295" s="269"/>
      <c r="H295" s="270"/>
      <c r="I295" s="270"/>
    </row>
    <row r="296" spans="1:9" ht="14.25">
      <c r="A296" s="124" t="s">
        <v>549</v>
      </c>
      <c r="D296" s="269"/>
      <c r="E296" s="269"/>
      <c r="F296" s="269"/>
      <c r="G296" s="269"/>
      <c r="H296" s="270"/>
      <c r="I296" s="270"/>
    </row>
    <row r="297" spans="1:9" ht="14.25">
      <c r="A297" s="124" t="s">
        <v>550</v>
      </c>
      <c r="D297" s="269"/>
      <c r="E297" s="269"/>
      <c r="F297" s="269"/>
      <c r="G297" s="269"/>
      <c r="H297" s="270"/>
      <c r="I297" s="270"/>
    </row>
    <row r="298" spans="1:9" ht="14.25">
      <c r="A298" s="124" t="s">
        <v>551</v>
      </c>
      <c r="D298" s="269"/>
      <c r="E298" s="269"/>
      <c r="F298" s="269"/>
      <c r="G298" s="269"/>
      <c r="H298" s="270"/>
      <c r="I298" s="270"/>
    </row>
    <row r="299" spans="1:9" ht="14.25">
      <c r="A299" s="124" t="s">
        <v>553</v>
      </c>
      <c r="D299" s="269"/>
      <c r="E299" s="269"/>
      <c r="F299" s="269"/>
      <c r="G299" s="269"/>
      <c r="H299" s="270"/>
      <c r="I299" s="270"/>
    </row>
    <row r="300" spans="1:9" ht="14.25">
      <c r="A300" s="124" t="s">
        <v>555</v>
      </c>
      <c r="D300" s="269"/>
      <c r="E300" s="269"/>
      <c r="F300" s="269"/>
      <c r="G300" s="269"/>
      <c r="H300" s="270"/>
      <c r="I300" s="270"/>
    </row>
    <row r="301" spans="1:9" ht="14.25">
      <c r="A301" s="124" t="s">
        <v>557</v>
      </c>
      <c r="D301" s="269"/>
      <c r="E301" s="269"/>
      <c r="F301" s="269"/>
      <c r="G301" s="269"/>
      <c r="H301" s="270"/>
      <c r="I301" s="270"/>
    </row>
    <row r="302" spans="1:9" ht="14.25">
      <c r="A302" s="124" t="s">
        <v>559</v>
      </c>
      <c r="D302" s="269"/>
      <c r="E302" s="269"/>
      <c r="F302" s="269"/>
      <c r="G302" s="269"/>
      <c r="H302" s="270"/>
      <c r="I302" s="270"/>
    </row>
    <row r="303" spans="1:9" ht="14.25">
      <c r="A303" s="124" t="s">
        <v>1021</v>
      </c>
      <c r="D303" s="269"/>
      <c r="E303" s="269"/>
      <c r="F303" s="269"/>
      <c r="G303" s="269"/>
      <c r="H303" s="270"/>
      <c r="I303" s="270"/>
    </row>
    <row r="304" spans="1:9" ht="14.25">
      <c r="A304" s="124" t="s">
        <v>561</v>
      </c>
      <c r="D304" s="269"/>
      <c r="E304" s="269"/>
      <c r="F304" s="269"/>
      <c r="G304" s="269"/>
      <c r="H304" s="270"/>
      <c r="I304" s="270"/>
    </row>
    <row r="305" spans="1:9" ht="14.25">
      <c r="A305" s="124" t="s">
        <v>563</v>
      </c>
      <c r="D305" s="269"/>
      <c r="E305" s="269"/>
      <c r="F305" s="269"/>
      <c r="G305" s="269"/>
      <c r="H305" s="270"/>
      <c r="I305" s="270"/>
    </row>
    <row r="306" spans="1:9" ht="14.25">
      <c r="A306" s="124" t="s">
        <v>565</v>
      </c>
      <c r="D306" s="269"/>
      <c r="E306" s="269"/>
      <c r="F306" s="269"/>
      <c r="G306" s="269"/>
      <c r="H306" s="270"/>
      <c r="I306" s="270"/>
    </row>
    <row r="307" spans="1:9" ht="14.25">
      <c r="A307" s="124" t="s">
        <v>1022</v>
      </c>
      <c r="D307" s="269"/>
      <c r="E307" s="269"/>
      <c r="F307" s="269"/>
      <c r="G307" s="269"/>
      <c r="H307" s="270"/>
      <c r="I307" s="270"/>
    </row>
    <row r="308" spans="1:9" ht="14.25">
      <c r="A308" s="124" t="s">
        <v>567</v>
      </c>
      <c r="D308" s="269"/>
      <c r="E308" s="269"/>
      <c r="F308" s="269"/>
      <c r="G308" s="269"/>
      <c r="H308" s="270"/>
      <c r="I308" s="270"/>
    </row>
    <row r="309" spans="1:9" ht="14.25">
      <c r="A309" s="124" t="s">
        <v>569</v>
      </c>
      <c r="D309" s="269"/>
      <c r="E309" s="269"/>
      <c r="F309" s="269"/>
      <c r="G309" s="269"/>
      <c r="H309" s="270"/>
      <c r="I309" s="270"/>
    </row>
    <row r="310" spans="1:9" ht="14.25">
      <c r="A310" s="124" t="s">
        <v>571</v>
      </c>
      <c r="D310" s="269"/>
      <c r="E310" s="269"/>
      <c r="F310" s="269"/>
      <c r="G310" s="269"/>
      <c r="H310" s="270"/>
      <c r="I310" s="270"/>
    </row>
    <row r="311" spans="1:9" ht="14.25">
      <c r="A311" s="124" t="s">
        <v>573</v>
      </c>
      <c r="D311" s="269"/>
      <c r="E311" s="269"/>
      <c r="F311" s="269"/>
      <c r="G311" s="269"/>
      <c r="H311" s="270"/>
      <c r="I311" s="270"/>
    </row>
    <row r="312" spans="1:9" ht="14.25">
      <c r="A312" s="124" t="s">
        <v>574</v>
      </c>
      <c r="D312" s="269"/>
      <c r="E312" s="269"/>
      <c r="F312" s="269"/>
      <c r="G312" s="269"/>
      <c r="H312" s="270"/>
      <c r="I312" s="270"/>
    </row>
    <row r="313" spans="1:9" ht="14.25">
      <c r="A313" s="124" t="s">
        <v>999</v>
      </c>
      <c r="D313" s="269"/>
      <c r="E313" s="269"/>
      <c r="F313" s="269"/>
      <c r="G313" s="269"/>
      <c r="H313" s="270"/>
      <c r="I313" s="270"/>
    </row>
    <row r="314" spans="1:9" ht="14.25">
      <c r="A314" s="124" t="s">
        <v>576</v>
      </c>
      <c r="D314" s="269"/>
      <c r="E314" s="269"/>
      <c r="F314" s="269"/>
      <c r="G314" s="269"/>
      <c r="H314" s="270"/>
      <c r="I314" s="270"/>
    </row>
    <row r="315" spans="1:9" ht="14.25">
      <c r="A315" s="124" t="s">
        <v>1003</v>
      </c>
      <c r="D315" s="269"/>
      <c r="E315" s="269"/>
      <c r="F315" s="269"/>
      <c r="G315" s="269"/>
      <c r="H315" s="270"/>
      <c r="I315" s="270"/>
    </row>
    <row r="316" spans="1:9" ht="14.25">
      <c r="A316" s="124" t="s">
        <v>1004</v>
      </c>
      <c r="D316" s="269"/>
      <c r="E316" s="269"/>
      <c r="F316" s="269"/>
      <c r="G316" s="269"/>
      <c r="H316" s="270"/>
      <c r="I316" s="270"/>
    </row>
    <row r="317" spans="1:9" ht="14.25">
      <c r="A317" s="124" t="s">
        <v>1005</v>
      </c>
      <c r="D317" s="269"/>
      <c r="E317" s="269"/>
      <c r="F317" s="269"/>
      <c r="G317" s="269"/>
      <c r="H317" s="270"/>
      <c r="I317" s="270"/>
    </row>
    <row r="318" spans="1:9" ht="14.25">
      <c r="A318" s="124" t="s">
        <v>1023</v>
      </c>
      <c r="D318" s="269"/>
      <c r="E318" s="269"/>
      <c r="F318" s="269"/>
      <c r="G318" s="269"/>
      <c r="H318" s="270"/>
      <c r="I318" s="270"/>
    </row>
    <row r="319" spans="1:9" ht="14.25">
      <c r="A319" s="124" t="s">
        <v>1024</v>
      </c>
      <c r="D319" s="269"/>
      <c r="E319" s="269"/>
      <c r="F319" s="269"/>
      <c r="G319" s="269"/>
      <c r="H319" s="270"/>
      <c r="I319" s="270"/>
    </row>
    <row r="320" spans="1:9" ht="14.25">
      <c r="A320" s="124" t="s">
        <v>1025</v>
      </c>
      <c r="D320" s="269"/>
      <c r="E320" s="269"/>
      <c r="F320" s="269"/>
      <c r="G320" s="269"/>
      <c r="H320" s="270"/>
      <c r="I320" s="270"/>
    </row>
    <row r="321" spans="1:9" ht="14.25">
      <c r="A321" s="124" t="s">
        <v>1026</v>
      </c>
      <c r="D321" s="269"/>
      <c r="E321" s="269"/>
      <c r="F321" s="269"/>
      <c r="G321" s="269"/>
      <c r="H321" s="270"/>
      <c r="I321" s="270"/>
    </row>
    <row r="322" spans="1:9" ht="14.25">
      <c r="A322" s="124" t="s">
        <v>1027</v>
      </c>
      <c r="D322" s="269"/>
      <c r="E322" s="269"/>
      <c r="F322" s="269"/>
      <c r="G322" s="269"/>
      <c r="H322" s="270"/>
      <c r="I322" s="270"/>
    </row>
    <row r="323" spans="1:9" ht="14.25">
      <c r="A323" s="124" t="s">
        <v>1028</v>
      </c>
      <c r="D323" s="269"/>
      <c r="E323" s="269"/>
      <c r="F323" s="269"/>
      <c r="G323" s="269"/>
      <c r="H323" s="270"/>
      <c r="I323" s="270"/>
    </row>
    <row r="324" spans="1:9" ht="14.25">
      <c r="A324" s="124" t="s">
        <v>1029</v>
      </c>
      <c r="D324" s="269"/>
      <c r="E324" s="269"/>
      <c r="F324" s="269"/>
      <c r="G324" s="269"/>
      <c r="H324" s="270"/>
      <c r="I324" s="270"/>
    </row>
    <row r="325" spans="1:9" ht="14.25">
      <c r="A325" s="124" t="s">
        <v>1030</v>
      </c>
      <c r="D325" s="269"/>
      <c r="E325" s="269"/>
      <c r="F325" s="269"/>
      <c r="G325" s="269"/>
      <c r="H325" s="270"/>
      <c r="I325" s="270"/>
    </row>
    <row r="326" spans="1:9" ht="14.25">
      <c r="A326" s="124" t="s">
        <v>1031</v>
      </c>
      <c r="D326" s="269"/>
      <c r="E326" s="269"/>
      <c r="F326" s="269"/>
      <c r="G326" s="269"/>
      <c r="H326" s="270"/>
      <c r="I326" s="270"/>
    </row>
    <row r="327" spans="1:9" ht="14.25">
      <c r="A327" s="124" t="s">
        <v>1032</v>
      </c>
      <c r="D327" s="269"/>
      <c r="E327" s="269"/>
      <c r="F327" s="269"/>
      <c r="G327" s="269"/>
      <c r="H327" s="270"/>
      <c r="I327" s="270"/>
    </row>
    <row r="328" spans="1:9" ht="14.25">
      <c r="A328" s="124" t="s">
        <v>1033</v>
      </c>
      <c r="D328" s="269"/>
      <c r="E328" s="269"/>
      <c r="F328" s="269"/>
      <c r="G328" s="269"/>
      <c r="H328" s="270"/>
      <c r="I328" s="270"/>
    </row>
    <row r="329" spans="1:9" ht="14.25">
      <c r="A329" s="124" t="s">
        <v>1034</v>
      </c>
      <c r="D329" s="269"/>
      <c r="E329" s="269"/>
      <c r="F329" s="269"/>
      <c r="G329" s="269"/>
      <c r="H329" s="270"/>
      <c r="I329" s="270"/>
    </row>
    <row r="330" spans="1:9" ht="14.25">
      <c r="A330" s="124" t="s">
        <v>1035</v>
      </c>
      <c r="D330" s="269"/>
      <c r="E330" s="269"/>
      <c r="F330" s="269"/>
      <c r="G330" s="269"/>
      <c r="H330" s="270"/>
      <c r="I330" s="270"/>
    </row>
    <row r="331" spans="1:9" ht="14.25">
      <c r="A331" s="124" t="s">
        <v>1036</v>
      </c>
      <c r="D331" s="269"/>
      <c r="E331" s="269"/>
      <c r="F331" s="269"/>
      <c r="G331" s="269"/>
      <c r="H331" s="270"/>
      <c r="I331" s="270"/>
    </row>
    <row r="332" spans="1:9" ht="14.25">
      <c r="A332" s="124" t="s">
        <v>1037</v>
      </c>
      <c r="D332" s="269"/>
      <c r="E332" s="269"/>
      <c r="F332" s="269"/>
      <c r="G332" s="269"/>
      <c r="H332" s="270"/>
      <c r="I332" s="270"/>
    </row>
    <row r="333" spans="1:9" ht="14.25">
      <c r="A333" s="124" t="s">
        <v>1038</v>
      </c>
      <c r="D333" s="269"/>
      <c r="E333" s="269"/>
      <c r="F333" s="269"/>
      <c r="G333" s="269"/>
      <c r="H333" s="270"/>
      <c r="I333" s="270"/>
    </row>
    <row r="334" spans="1:9" ht="14.25">
      <c r="A334" s="124" t="s">
        <v>1039</v>
      </c>
      <c r="D334" s="269"/>
      <c r="E334" s="269"/>
      <c r="F334" s="269"/>
      <c r="G334" s="269"/>
      <c r="H334" s="270"/>
      <c r="I334" s="270"/>
    </row>
    <row r="335" spans="1:9" ht="14.25">
      <c r="A335" s="124" t="s">
        <v>1040</v>
      </c>
      <c r="D335" s="269"/>
      <c r="E335" s="269"/>
      <c r="F335" s="269"/>
      <c r="G335" s="269"/>
      <c r="H335" s="270"/>
      <c r="I335" s="270"/>
    </row>
    <row r="336" spans="1:9" ht="14.25">
      <c r="A336" s="124" t="s">
        <v>1041</v>
      </c>
      <c r="D336" s="269"/>
      <c r="E336" s="269"/>
      <c r="F336" s="269"/>
      <c r="G336" s="269"/>
      <c r="H336" s="270"/>
      <c r="I336" s="270"/>
    </row>
    <row r="337" spans="1:9" ht="14.25">
      <c r="A337" s="124" t="s">
        <v>1042</v>
      </c>
      <c r="D337" s="269"/>
      <c r="E337" s="269"/>
      <c r="F337" s="269"/>
      <c r="G337" s="269"/>
      <c r="H337" s="270"/>
      <c r="I337" s="270"/>
    </row>
    <row r="338" spans="1:9" ht="14.25">
      <c r="A338" s="124" t="s">
        <v>1043</v>
      </c>
      <c r="D338" s="269"/>
      <c r="E338" s="269"/>
      <c r="F338" s="269"/>
      <c r="G338" s="269"/>
      <c r="H338" s="270"/>
      <c r="I338" s="270"/>
    </row>
    <row r="339" spans="1:9" ht="14.25">
      <c r="A339" s="124" t="s">
        <v>1044</v>
      </c>
      <c r="D339" s="269"/>
      <c r="E339" s="269"/>
      <c r="F339" s="269"/>
      <c r="G339" s="269"/>
      <c r="H339" s="270"/>
      <c r="I339" s="270"/>
    </row>
    <row r="340" spans="1:9" ht="14.25">
      <c r="A340" s="124" t="s">
        <v>1045</v>
      </c>
      <c r="D340" s="269"/>
      <c r="E340" s="269"/>
      <c r="F340" s="269"/>
      <c r="G340" s="269"/>
      <c r="H340" s="270"/>
      <c r="I340" s="270"/>
    </row>
    <row r="341" spans="1:9" ht="14.25">
      <c r="A341" s="124" t="s">
        <v>1046</v>
      </c>
      <c r="D341" s="269"/>
      <c r="E341" s="269"/>
      <c r="F341" s="269"/>
      <c r="G341" s="269"/>
      <c r="H341" s="270"/>
      <c r="I341" s="270"/>
    </row>
    <row r="342" spans="1:9" ht="14.25">
      <c r="A342" s="124" t="s">
        <v>1047</v>
      </c>
      <c r="D342" s="269"/>
      <c r="E342" s="269"/>
      <c r="F342" s="269"/>
      <c r="G342" s="269"/>
      <c r="H342" s="270"/>
      <c r="I342" s="270"/>
    </row>
    <row r="343" spans="1:9" ht="14.25">
      <c r="A343" s="124" t="s">
        <v>1048</v>
      </c>
      <c r="D343" s="269"/>
      <c r="E343" s="269"/>
      <c r="F343" s="269"/>
      <c r="G343" s="269"/>
      <c r="H343" s="270"/>
      <c r="I343" s="270"/>
    </row>
    <row r="344" spans="1:9" ht="14.25">
      <c r="A344" s="124" t="s">
        <v>1049</v>
      </c>
      <c r="D344" s="269"/>
      <c r="E344" s="269"/>
      <c r="F344" s="269"/>
      <c r="G344" s="269"/>
      <c r="H344" s="270"/>
      <c r="I344" s="270"/>
    </row>
    <row r="345" spans="1:9" ht="14.25">
      <c r="A345" s="124" t="s">
        <v>1050</v>
      </c>
      <c r="D345" s="269"/>
      <c r="E345" s="269"/>
      <c r="F345" s="269"/>
      <c r="G345" s="269"/>
      <c r="H345" s="270"/>
      <c r="I345" s="270"/>
    </row>
    <row r="346" spans="1:9" ht="14.25">
      <c r="A346" s="124" t="s">
        <v>1051</v>
      </c>
      <c r="D346" s="269"/>
      <c r="E346" s="269"/>
      <c r="F346" s="269"/>
      <c r="G346" s="269"/>
      <c r="H346" s="270"/>
      <c r="I346" s="270"/>
    </row>
    <row r="347" spans="1:9" ht="14.25">
      <c r="A347" s="124" t="s">
        <v>1052</v>
      </c>
      <c r="D347" s="269"/>
      <c r="E347" s="269"/>
      <c r="F347" s="269"/>
      <c r="G347" s="269"/>
      <c r="H347" s="270"/>
      <c r="I347" s="270"/>
    </row>
    <row r="348" spans="1:9" ht="14.25">
      <c r="A348" s="124" t="s">
        <v>1053</v>
      </c>
      <c r="D348" s="269"/>
      <c r="E348" s="269"/>
      <c r="F348" s="269"/>
      <c r="G348" s="269"/>
      <c r="H348" s="270"/>
      <c r="I348" s="270"/>
    </row>
    <row r="349" spans="1:9" ht="14.25">
      <c r="A349" s="124" t="s">
        <v>1054</v>
      </c>
      <c r="D349" s="269"/>
      <c r="E349" s="269"/>
      <c r="F349" s="269"/>
      <c r="G349" s="269"/>
      <c r="H349" s="270"/>
      <c r="I349" s="270"/>
    </row>
    <row r="350" spans="1:9" ht="14.25">
      <c r="A350" s="124" t="s">
        <v>1055</v>
      </c>
      <c r="D350" s="269"/>
      <c r="E350" s="269"/>
      <c r="F350" s="269"/>
      <c r="G350" s="269"/>
      <c r="H350" s="270"/>
      <c r="I350" s="270"/>
    </row>
    <row r="351" spans="1:9" ht="14.25">
      <c r="A351" s="124" t="s">
        <v>1056</v>
      </c>
      <c r="D351" s="269"/>
      <c r="E351" s="269"/>
      <c r="F351" s="269"/>
      <c r="G351" s="269"/>
      <c r="H351" s="270"/>
      <c r="I351" s="270"/>
    </row>
    <row r="352" spans="1:9" ht="14.25">
      <c r="A352" s="124" t="s">
        <v>1057</v>
      </c>
      <c r="D352" s="269"/>
      <c r="E352" s="269"/>
      <c r="F352" s="269"/>
      <c r="G352" s="269"/>
      <c r="H352" s="270"/>
      <c r="I352" s="270"/>
    </row>
    <row r="353" spans="1:9" ht="14.25">
      <c r="A353" s="124" t="s">
        <v>1058</v>
      </c>
      <c r="D353" s="269"/>
      <c r="E353" s="269"/>
      <c r="F353" s="269"/>
      <c r="G353" s="269"/>
      <c r="H353" s="270"/>
      <c r="I353" s="270"/>
    </row>
    <row r="354" spans="1:9" ht="14.25">
      <c r="A354" s="124" t="s">
        <v>1059</v>
      </c>
      <c r="D354" s="269"/>
      <c r="E354" s="269"/>
      <c r="F354" s="269"/>
      <c r="G354" s="269"/>
      <c r="H354" s="270"/>
      <c r="I354" s="270"/>
    </row>
    <row r="355" spans="1:9" ht="14.25">
      <c r="A355" s="124" t="s">
        <v>1060</v>
      </c>
      <c r="D355" s="269"/>
      <c r="E355" s="269"/>
      <c r="F355" s="269"/>
      <c r="G355" s="269"/>
      <c r="H355" s="270"/>
      <c r="I355" s="270"/>
    </row>
    <row r="356" spans="1:9" ht="14.25">
      <c r="A356" s="124" t="s">
        <v>1061</v>
      </c>
      <c r="D356" s="269"/>
      <c r="E356" s="269"/>
      <c r="F356" s="269"/>
      <c r="G356" s="269"/>
      <c r="H356" s="270"/>
      <c r="I356" s="270"/>
    </row>
    <row r="357" spans="1:9" ht="14.25">
      <c r="A357" s="124" t="s">
        <v>1062</v>
      </c>
      <c r="D357" s="269"/>
      <c r="E357" s="269"/>
      <c r="F357" s="269"/>
      <c r="G357" s="269"/>
      <c r="H357" s="270"/>
      <c r="I357" s="270"/>
    </row>
    <row r="358" spans="1:9" ht="14.25">
      <c r="A358" s="124" t="s">
        <v>1063</v>
      </c>
      <c r="D358" s="269"/>
      <c r="E358" s="269"/>
      <c r="F358" s="269"/>
      <c r="G358" s="269"/>
      <c r="H358" s="270"/>
      <c r="I358" s="270"/>
    </row>
    <row r="359" spans="1:9" ht="14.25">
      <c r="A359" s="124" t="s">
        <v>1064</v>
      </c>
      <c r="D359" s="269"/>
      <c r="E359" s="269"/>
      <c r="F359" s="269"/>
      <c r="G359" s="269"/>
      <c r="H359" s="270"/>
      <c r="I359" s="270"/>
    </row>
    <row r="360" spans="1:9" ht="14.25">
      <c r="A360" s="124" t="s">
        <v>1065</v>
      </c>
      <c r="D360" s="269"/>
      <c r="E360" s="269"/>
      <c r="F360" s="269"/>
      <c r="G360" s="269"/>
      <c r="H360" s="270"/>
      <c r="I360" s="270"/>
    </row>
    <row r="361" spans="1:9" ht="14.25">
      <c r="A361" s="124" t="s">
        <v>1066</v>
      </c>
      <c r="D361" s="269"/>
      <c r="E361" s="269"/>
      <c r="F361" s="269"/>
      <c r="G361" s="269"/>
      <c r="H361" s="270"/>
      <c r="I361" s="270"/>
    </row>
    <row r="362" spans="1:9" ht="14.25">
      <c r="A362" s="124" t="s">
        <v>1067</v>
      </c>
      <c r="D362" s="269"/>
      <c r="E362" s="269"/>
      <c r="F362" s="269"/>
      <c r="G362" s="269"/>
      <c r="H362" s="270"/>
      <c r="I362" s="270"/>
    </row>
    <row r="363" spans="1:9" ht="14.25">
      <c r="A363" s="124" t="s">
        <v>1068</v>
      </c>
      <c r="D363" s="269"/>
      <c r="E363" s="269"/>
      <c r="F363" s="269"/>
      <c r="G363" s="269"/>
      <c r="H363" s="270"/>
      <c r="I363" s="270"/>
    </row>
    <row r="364" spans="1:9" ht="14.25">
      <c r="A364" s="124" t="s">
        <v>1069</v>
      </c>
      <c r="D364" s="269"/>
      <c r="E364" s="269"/>
      <c r="F364" s="269"/>
      <c r="G364" s="269"/>
      <c r="H364" s="270"/>
      <c r="I364" s="270"/>
    </row>
    <row r="365" spans="1:9" ht="14.25">
      <c r="A365" s="124" t="s">
        <v>1070</v>
      </c>
      <c r="D365" s="269"/>
      <c r="E365" s="269"/>
      <c r="F365" s="269"/>
      <c r="G365" s="269"/>
      <c r="H365" s="270"/>
      <c r="I365" s="270"/>
    </row>
    <row r="366" spans="1:9" ht="14.25">
      <c r="A366" s="124" t="s">
        <v>1071</v>
      </c>
      <c r="D366" s="269"/>
      <c r="E366" s="269"/>
      <c r="F366" s="269"/>
      <c r="G366" s="269"/>
      <c r="H366" s="270"/>
      <c r="I366" s="270"/>
    </row>
    <row r="367" spans="1:9" ht="14.25">
      <c r="A367" s="124" t="s">
        <v>1072</v>
      </c>
      <c r="D367" s="269"/>
      <c r="E367" s="269"/>
      <c r="F367" s="269"/>
      <c r="G367" s="269"/>
      <c r="H367" s="270"/>
      <c r="I367" s="270"/>
    </row>
    <row r="368" spans="1:9" ht="14.25">
      <c r="A368" s="124" t="s">
        <v>1073</v>
      </c>
      <c r="D368" s="269"/>
      <c r="E368" s="269"/>
      <c r="F368" s="269"/>
      <c r="G368" s="269"/>
      <c r="H368" s="270"/>
      <c r="I368" s="270"/>
    </row>
    <row r="369" spans="1:9" ht="14.25">
      <c r="A369" s="124" t="s">
        <v>1074</v>
      </c>
      <c r="D369" s="269"/>
      <c r="E369" s="269"/>
      <c r="F369" s="269"/>
      <c r="G369" s="269"/>
      <c r="H369" s="270"/>
      <c r="I369" s="270"/>
    </row>
    <row r="370" spans="1:9" ht="14.25">
      <c r="A370" s="124" t="s">
        <v>1075</v>
      </c>
      <c r="D370" s="269"/>
      <c r="E370" s="269"/>
      <c r="F370" s="269"/>
      <c r="G370" s="269"/>
      <c r="H370" s="270"/>
      <c r="I370" s="270"/>
    </row>
    <row r="371" spans="1:9" ht="14.25">
      <c r="A371" s="124" t="s">
        <v>1076</v>
      </c>
      <c r="D371" s="269"/>
      <c r="E371" s="269"/>
      <c r="F371" s="269"/>
      <c r="G371" s="269"/>
      <c r="H371" s="270"/>
      <c r="I371" s="270"/>
    </row>
    <row r="372" spans="1:9" ht="14.25">
      <c r="A372" s="124" t="s">
        <v>1077</v>
      </c>
      <c r="D372" s="269"/>
      <c r="E372" s="269"/>
      <c r="F372" s="269"/>
      <c r="G372" s="269"/>
      <c r="H372" s="270"/>
      <c r="I372" s="270"/>
    </row>
    <row r="373" spans="1:9" ht="14.25">
      <c r="A373" s="124" t="s">
        <v>1078</v>
      </c>
      <c r="D373" s="269"/>
      <c r="E373" s="269"/>
      <c r="F373" s="269"/>
      <c r="G373" s="269"/>
      <c r="H373" s="270"/>
      <c r="I373" s="270"/>
    </row>
    <row r="374" spans="1:9" ht="14.25">
      <c r="A374" s="124" t="s">
        <v>1079</v>
      </c>
      <c r="D374" s="269"/>
      <c r="E374" s="269"/>
      <c r="F374" s="269"/>
      <c r="G374" s="269"/>
      <c r="H374" s="270"/>
      <c r="I374" s="270"/>
    </row>
    <row r="375" spans="1:9" ht="14.25">
      <c r="A375" s="124" t="s">
        <v>1080</v>
      </c>
      <c r="D375" s="269"/>
      <c r="E375" s="269"/>
      <c r="F375" s="269"/>
      <c r="G375" s="269"/>
      <c r="H375" s="270"/>
      <c r="I375" s="270"/>
    </row>
    <row r="376" spans="1:9" ht="14.25">
      <c r="A376" s="124" t="s">
        <v>1081</v>
      </c>
      <c r="D376" s="269"/>
      <c r="E376" s="269"/>
      <c r="F376" s="269"/>
      <c r="G376" s="269"/>
      <c r="H376" s="270"/>
      <c r="I376" s="270"/>
    </row>
    <row r="377" spans="1:9" ht="14.25">
      <c r="A377" s="124" t="s">
        <v>1082</v>
      </c>
      <c r="D377" s="269"/>
      <c r="E377" s="269"/>
      <c r="F377" s="269"/>
      <c r="G377" s="269"/>
      <c r="H377" s="270"/>
      <c r="I377" s="270"/>
    </row>
    <row r="378" spans="1:9" ht="14.25">
      <c r="A378" s="124" t="s">
        <v>1083</v>
      </c>
      <c r="D378" s="269"/>
      <c r="E378" s="269"/>
      <c r="F378" s="269"/>
      <c r="G378" s="269"/>
      <c r="H378" s="270"/>
      <c r="I378" s="270"/>
    </row>
    <row r="379" spans="1:9" ht="14.25">
      <c r="A379" s="124" t="s">
        <v>1084</v>
      </c>
      <c r="D379" s="269"/>
      <c r="E379" s="269"/>
      <c r="F379" s="269"/>
      <c r="G379" s="269"/>
      <c r="H379" s="270"/>
      <c r="I379" s="270"/>
    </row>
    <row r="380" spans="1:9" ht="14.25">
      <c r="A380" s="124" t="s">
        <v>1085</v>
      </c>
      <c r="D380" s="269"/>
      <c r="E380" s="269"/>
      <c r="F380" s="269"/>
      <c r="G380" s="269"/>
      <c r="H380" s="270"/>
      <c r="I380" s="270"/>
    </row>
    <row r="381" spans="1:9" ht="14.25">
      <c r="A381" s="124" t="s">
        <v>1086</v>
      </c>
      <c r="D381" s="269"/>
      <c r="E381" s="269"/>
      <c r="F381" s="269"/>
      <c r="G381" s="269"/>
      <c r="H381" s="270"/>
      <c r="I381" s="270"/>
    </row>
    <row r="382" spans="1:9" ht="14.25">
      <c r="A382" s="124" t="s">
        <v>1087</v>
      </c>
      <c r="D382" s="269"/>
      <c r="E382" s="269"/>
      <c r="F382" s="269"/>
      <c r="G382" s="269"/>
      <c r="H382" s="270"/>
      <c r="I382" s="270"/>
    </row>
    <row r="383" spans="1:9" ht="14.25">
      <c r="A383" s="124" t="s">
        <v>1088</v>
      </c>
      <c r="D383" s="270"/>
      <c r="E383" s="270"/>
      <c r="F383" s="270"/>
      <c r="G383" s="270"/>
      <c r="H383" s="270"/>
      <c r="I383" s="270"/>
    </row>
    <row r="384" spans="1:9" ht="14.25">
      <c r="A384" s="124" t="s">
        <v>1089</v>
      </c>
      <c r="D384" s="270"/>
      <c r="E384" s="270"/>
      <c r="F384" s="270"/>
      <c r="G384" s="270"/>
      <c r="H384" s="270"/>
      <c r="I384" s="270"/>
    </row>
    <row r="385" spans="1:9" ht="14.25">
      <c r="A385" s="124" t="s">
        <v>1090</v>
      </c>
      <c r="D385" s="270"/>
      <c r="E385" s="270"/>
      <c r="F385" s="270"/>
      <c r="G385" s="270"/>
      <c r="H385" s="270"/>
      <c r="I385" s="270"/>
    </row>
    <row r="386" spans="1:9" ht="14.25">
      <c r="A386" s="124" t="s">
        <v>1091</v>
      </c>
      <c r="D386" s="270"/>
      <c r="E386" s="270"/>
      <c r="F386" s="270"/>
      <c r="G386" s="270"/>
      <c r="H386" s="270"/>
      <c r="I386" s="270"/>
    </row>
    <row r="387" spans="1:9" ht="14.25">
      <c r="A387" s="124" t="s">
        <v>1092</v>
      </c>
      <c r="D387" s="270"/>
      <c r="E387" s="270"/>
      <c r="F387" s="270"/>
      <c r="G387" s="270"/>
      <c r="H387" s="270"/>
      <c r="I387" s="270"/>
    </row>
    <row r="388" spans="1:9" ht="14.25">
      <c r="A388" s="124" t="s">
        <v>1093</v>
      </c>
      <c r="D388" s="270"/>
      <c r="E388" s="270"/>
      <c r="F388" s="270"/>
      <c r="G388" s="270"/>
      <c r="H388" s="270"/>
      <c r="I388" s="270"/>
    </row>
    <row r="389" spans="1:9" ht="14.25">
      <c r="A389" s="124" t="s">
        <v>1094</v>
      </c>
      <c r="D389" s="270"/>
      <c r="E389" s="270"/>
      <c r="F389" s="270"/>
      <c r="G389" s="270"/>
      <c r="H389" s="270"/>
      <c r="I389" s="270"/>
    </row>
    <row r="390" spans="1:9" ht="14.25">
      <c r="A390" s="124" t="s">
        <v>1095</v>
      </c>
      <c r="D390" s="270"/>
      <c r="E390" s="270"/>
      <c r="F390" s="270"/>
      <c r="G390" s="270"/>
      <c r="H390" s="270"/>
      <c r="I390" s="270"/>
    </row>
    <row r="391" spans="1:9" ht="14.25">
      <c r="A391" s="124" t="s">
        <v>1096</v>
      </c>
      <c r="D391" s="270"/>
      <c r="E391" s="270"/>
      <c r="F391" s="270"/>
      <c r="G391" s="270"/>
      <c r="H391" s="270"/>
      <c r="I391" s="270"/>
    </row>
    <row r="392" spans="1:9" ht="14.25">
      <c r="A392" s="124" t="s">
        <v>1097</v>
      </c>
      <c r="D392" s="270"/>
      <c r="E392" s="270"/>
      <c r="F392" s="270"/>
      <c r="G392" s="270"/>
      <c r="H392" s="270"/>
      <c r="I392" s="270"/>
    </row>
    <row r="393" spans="1:9" ht="14.25">
      <c r="A393" s="124" t="s">
        <v>1098</v>
      </c>
      <c r="D393" s="270"/>
      <c r="E393" s="270"/>
      <c r="F393" s="270"/>
      <c r="G393" s="270"/>
      <c r="H393" s="270"/>
      <c r="I393" s="270"/>
    </row>
    <row r="394" spans="1:9" ht="14.25">
      <c r="A394" s="124" t="s">
        <v>1099</v>
      </c>
      <c r="D394" s="270"/>
      <c r="E394" s="270"/>
      <c r="F394" s="270"/>
      <c r="G394" s="270"/>
      <c r="H394" s="270"/>
      <c r="I394" s="270"/>
    </row>
    <row r="395" spans="1:9" ht="14.25">
      <c r="A395" s="124" t="s">
        <v>1100</v>
      </c>
      <c r="D395" s="270"/>
      <c r="E395" s="270"/>
      <c r="F395" s="270"/>
      <c r="G395" s="270"/>
      <c r="H395" s="270"/>
      <c r="I395" s="270"/>
    </row>
    <row r="396" spans="1:9" ht="14.25">
      <c r="A396" s="124" t="s">
        <v>1101</v>
      </c>
      <c r="D396" s="270"/>
      <c r="E396" s="270"/>
      <c r="F396" s="270"/>
      <c r="G396" s="270"/>
      <c r="H396" s="270"/>
      <c r="I396" s="270"/>
    </row>
    <row r="397" spans="1:9" ht="14.25">
      <c r="A397" s="124" t="s">
        <v>1102</v>
      </c>
      <c r="D397" s="270"/>
      <c r="E397" s="270"/>
      <c r="F397" s="270"/>
      <c r="G397" s="270"/>
      <c r="H397" s="270"/>
      <c r="I397" s="270"/>
    </row>
    <row r="398" ht="14.25">
      <c r="A398" s="124" t="s">
        <v>1103</v>
      </c>
    </row>
    <row r="399" ht="14.25">
      <c r="A399" s="124" t="s">
        <v>1104</v>
      </c>
    </row>
    <row r="400" ht="14.25">
      <c r="A400" s="124" t="s">
        <v>1105</v>
      </c>
    </row>
    <row r="401" ht="14.25">
      <c r="A401" s="124" t="s">
        <v>1106</v>
      </c>
    </row>
    <row r="402" ht="14.25">
      <c r="A402" s="124" t="s">
        <v>1107</v>
      </c>
    </row>
    <row r="403" ht="14.25">
      <c r="A403" s="124" t="s">
        <v>1108</v>
      </c>
    </row>
    <row r="404" ht="14.25">
      <c r="A404" s="124" t="s">
        <v>1109</v>
      </c>
    </row>
    <row r="405" ht="14.25">
      <c r="A405" s="124" t="s">
        <v>1110</v>
      </c>
    </row>
    <row r="406" ht="14.25">
      <c r="A406" s="124" t="s">
        <v>1111</v>
      </c>
    </row>
    <row r="407" ht="14.25">
      <c r="A407" s="124" t="s">
        <v>1112</v>
      </c>
    </row>
    <row r="408" ht="14.25">
      <c r="A408" s="124" t="s">
        <v>1113</v>
      </c>
    </row>
    <row r="409" ht="14.25">
      <c r="A409" s="124" t="s">
        <v>1114</v>
      </c>
    </row>
    <row r="410" ht="14.25">
      <c r="A410" s="124" t="s">
        <v>1115</v>
      </c>
    </row>
    <row r="411" ht="14.25">
      <c r="A411" s="124" t="s">
        <v>1116</v>
      </c>
    </row>
    <row r="412" ht="14.25">
      <c r="A412" s="124" t="s">
        <v>1117</v>
      </c>
    </row>
    <row r="413" ht="14.25">
      <c r="A413" s="124" t="s">
        <v>1118</v>
      </c>
    </row>
    <row r="414" ht="14.25">
      <c r="A414" s="124" t="s">
        <v>1119</v>
      </c>
    </row>
    <row r="415" ht="14.25">
      <c r="A415" s="124" t="s">
        <v>1120</v>
      </c>
    </row>
    <row r="416" ht="14.25">
      <c r="A416" s="124" t="s">
        <v>1121</v>
      </c>
    </row>
    <row r="417" ht="14.25">
      <c r="A417" s="124" t="s">
        <v>1122</v>
      </c>
    </row>
    <row r="418" ht="14.25">
      <c r="A418" s="124" t="s">
        <v>1123</v>
      </c>
    </row>
    <row r="419" ht="14.25">
      <c r="A419" s="124" t="s">
        <v>1124</v>
      </c>
    </row>
    <row r="420" ht="14.25">
      <c r="A420" s="124" t="s">
        <v>1125</v>
      </c>
    </row>
    <row r="421" ht="14.25">
      <c r="A421" s="124" t="s">
        <v>1126</v>
      </c>
    </row>
    <row r="422" ht="14.25">
      <c r="A422" s="124" t="s">
        <v>1127</v>
      </c>
    </row>
    <row r="423" ht="14.25">
      <c r="A423" s="124" t="s">
        <v>1128</v>
      </c>
    </row>
    <row r="424" ht="14.25">
      <c r="A424" s="124" t="s">
        <v>1129</v>
      </c>
    </row>
    <row r="425" ht="14.25">
      <c r="A425" s="124" t="s">
        <v>1130</v>
      </c>
    </row>
    <row r="426" ht="14.25">
      <c r="A426" s="124" t="s">
        <v>1131</v>
      </c>
    </row>
    <row r="427" ht="14.25">
      <c r="A427" s="124" t="s">
        <v>1132</v>
      </c>
    </row>
    <row r="428" ht="14.25">
      <c r="A428" s="124" t="s">
        <v>1133</v>
      </c>
    </row>
    <row r="429" ht="14.25">
      <c r="A429" s="124" t="s">
        <v>1134</v>
      </c>
    </row>
    <row r="430" ht="14.25">
      <c r="A430" s="124" t="s">
        <v>1135</v>
      </c>
    </row>
    <row r="431" ht="14.25">
      <c r="A431" s="124" t="s">
        <v>1136</v>
      </c>
    </row>
    <row r="432" ht="14.25">
      <c r="A432" s="124" t="s">
        <v>1137</v>
      </c>
    </row>
    <row r="433" ht="14.25">
      <c r="A433" s="124" t="s">
        <v>1138</v>
      </c>
    </row>
    <row r="434" ht="14.25">
      <c r="A434" s="124" t="s">
        <v>1139</v>
      </c>
    </row>
    <row r="435" ht="14.25">
      <c r="A435" s="124" t="s">
        <v>1140</v>
      </c>
    </row>
    <row r="436" ht="14.25">
      <c r="A436" s="124" t="s">
        <v>1141</v>
      </c>
    </row>
    <row r="437" ht="14.25">
      <c r="A437" s="124" t="s">
        <v>1142</v>
      </c>
    </row>
    <row r="438" ht="14.25">
      <c r="A438" s="124" t="s">
        <v>1143</v>
      </c>
    </row>
    <row r="439" ht="14.25">
      <c r="A439" s="124" t="s">
        <v>1144</v>
      </c>
    </row>
    <row r="440" ht="14.25">
      <c r="A440" s="124" t="s">
        <v>1145</v>
      </c>
    </row>
    <row r="441" ht="14.25">
      <c r="A441" s="124" t="s">
        <v>1146</v>
      </c>
    </row>
    <row r="442" ht="14.25">
      <c r="A442" s="124" t="s">
        <v>1147</v>
      </c>
    </row>
    <row r="443" ht="14.25">
      <c r="A443" s="124" t="s">
        <v>1148</v>
      </c>
    </row>
    <row r="444" ht="14.25">
      <c r="A444" s="124" t="s">
        <v>1149</v>
      </c>
    </row>
    <row r="445" ht="14.25">
      <c r="A445" s="124" t="s">
        <v>1150</v>
      </c>
    </row>
    <row r="446" ht="14.25">
      <c r="A446" s="124" t="s">
        <v>1151</v>
      </c>
    </row>
    <row r="447" ht="14.25">
      <c r="A447" s="124" t="s">
        <v>1152</v>
      </c>
    </row>
    <row r="448" ht="14.25">
      <c r="A448" s="124" t="s">
        <v>1153</v>
      </c>
    </row>
    <row r="449" ht="14.25">
      <c r="A449" s="124" t="s">
        <v>1154</v>
      </c>
    </row>
    <row r="450" ht="14.25">
      <c r="A450" s="124" t="s">
        <v>1155</v>
      </c>
    </row>
    <row r="451" ht="14.25">
      <c r="A451" s="124" t="s">
        <v>1156</v>
      </c>
    </row>
    <row r="452" ht="14.25">
      <c r="A452" s="124" t="s">
        <v>1157</v>
      </c>
    </row>
    <row r="453" ht="14.25">
      <c r="A453" s="124" t="s">
        <v>1158</v>
      </c>
    </row>
    <row r="454" ht="14.25">
      <c r="A454" s="124" t="s">
        <v>1159</v>
      </c>
    </row>
    <row r="455" ht="14.25">
      <c r="A455" s="124" t="s">
        <v>1160</v>
      </c>
    </row>
    <row r="456" ht="14.25">
      <c r="A456" s="124" t="s">
        <v>1161</v>
      </c>
    </row>
    <row r="457" ht="14.25">
      <c r="A457" s="124" t="s">
        <v>1162</v>
      </c>
    </row>
    <row r="458" ht="14.25">
      <c r="A458" s="124" t="s">
        <v>1163</v>
      </c>
    </row>
    <row r="459" ht="14.25">
      <c r="A459" s="124" t="s">
        <v>1164</v>
      </c>
    </row>
    <row r="460" ht="14.25">
      <c r="A460" s="124" t="s">
        <v>1165</v>
      </c>
    </row>
    <row r="461" ht="14.25">
      <c r="A461" s="124" t="s">
        <v>1166</v>
      </c>
    </row>
    <row r="462" ht="14.25">
      <c r="A462" s="124" t="s">
        <v>1167</v>
      </c>
    </row>
    <row r="463" ht="14.25">
      <c r="A463" s="124" t="s">
        <v>1168</v>
      </c>
    </row>
    <row r="464" ht="14.25">
      <c r="A464" s="124" t="s">
        <v>1169</v>
      </c>
    </row>
    <row r="465" ht="14.25">
      <c r="A465" s="124" t="s">
        <v>1170</v>
      </c>
    </row>
    <row r="466" ht="14.25">
      <c r="A466" s="124" t="s">
        <v>1171</v>
      </c>
    </row>
    <row r="467" ht="14.25">
      <c r="A467" s="124" t="s">
        <v>1172</v>
      </c>
    </row>
    <row r="468" ht="14.25">
      <c r="A468" s="124" t="s">
        <v>1173</v>
      </c>
    </row>
    <row r="469" ht="14.25">
      <c r="A469" s="124" t="s">
        <v>1174</v>
      </c>
    </row>
    <row r="470" ht="14.25">
      <c r="A470" s="124" t="s">
        <v>1175</v>
      </c>
    </row>
    <row r="471" ht="14.25">
      <c r="A471" s="124" t="s">
        <v>1176</v>
      </c>
    </row>
    <row r="472" ht="14.25">
      <c r="A472" s="124" t="s">
        <v>1177</v>
      </c>
    </row>
    <row r="473" ht="14.25">
      <c r="A473" s="124" t="s">
        <v>1178</v>
      </c>
    </row>
    <row r="474" ht="14.25">
      <c r="A474" s="124" t="s">
        <v>1179</v>
      </c>
    </row>
    <row r="475" ht="14.25">
      <c r="A475" s="124" t="s">
        <v>1180</v>
      </c>
    </row>
    <row r="476" ht="14.25">
      <c r="A476" s="124" t="s">
        <v>1181</v>
      </c>
    </row>
    <row r="477" ht="14.25">
      <c r="A477" s="124" t="s">
        <v>1182</v>
      </c>
    </row>
    <row r="478" ht="14.25">
      <c r="A478" s="124" t="s">
        <v>1183</v>
      </c>
    </row>
    <row r="479" ht="14.25">
      <c r="A479" s="124" t="s">
        <v>1184</v>
      </c>
    </row>
    <row r="480" ht="14.25">
      <c r="A480" s="124" t="s">
        <v>1185</v>
      </c>
    </row>
    <row r="481" ht="14.25">
      <c r="A481" s="124" t="s">
        <v>1186</v>
      </c>
    </row>
    <row r="482" ht="14.25">
      <c r="A482" s="124" t="s">
        <v>1187</v>
      </c>
    </row>
    <row r="483" ht="14.25">
      <c r="A483" s="124" t="s">
        <v>1188</v>
      </c>
    </row>
    <row r="484" ht="14.25">
      <c r="A484" s="124" t="s">
        <v>1189</v>
      </c>
    </row>
    <row r="485" ht="14.25">
      <c r="A485" s="124" t="s">
        <v>1190</v>
      </c>
    </row>
    <row r="486" ht="14.25">
      <c r="A486" s="124" t="s">
        <v>1191</v>
      </c>
    </row>
    <row r="487" ht="14.25">
      <c r="A487" s="124" t="s">
        <v>1192</v>
      </c>
    </row>
    <row r="488" ht="14.25">
      <c r="A488" s="124" t="s">
        <v>1193</v>
      </c>
    </row>
    <row r="489" ht="14.25">
      <c r="A489" s="124" t="s">
        <v>1194</v>
      </c>
    </row>
    <row r="490" ht="14.25">
      <c r="A490" s="124" t="s">
        <v>1195</v>
      </c>
    </row>
    <row r="491" ht="14.25">
      <c r="A491" s="124" t="s">
        <v>1196</v>
      </c>
    </row>
    <row r="492" ht="14.25">
      <c r="A492" s="124" t="s">
        <v>1197</v>
      </c>
    </row>
    <row r="493" ht="14.25">
      <c r="A493" s="124" t="s">
        <v>1198</v>
      </c>
    </row>
    <row r="494" ht="14.25">
      <c r="A494" s="124" t="s">
        <v>1199</v>
      </c>
    </row>
    <row r="495" ht="14.25">
      <c r="A495" s="124" t="s">
        <v>1200</v>
      </c>
    </row>
    <row r="496" ht="14.25">
      <c r="A496" s="124" t="s">
        <v>1201</v>
      </c>
    </row>
    <row r="497" ht="14.25">
      <c r="A497" s="124" t="s">
        <v>1202</v>
      </c>
    </row>
    <row r="498" ht="14.25">
      <c r="A498" s="124" t="s">
        <v>1203</v>
      </c>
    </row>
    <row r="499" ht="14.25">
      <c r="A499" s="124" t="s">
        <v>1204</v>
      </c>
    </row>
    <row r="500" ht="14.25">
      <c r="A500" s="124" t="s">
        <v>1205</v>
      </c>
    </row>
    <row r="501" ht="14.25">
      <c r="A501" s="124" t="s">
        <v>1206</v>
      </c>
    </row>
    <row r="502" ht="14.25">
      <c r="A502" s="124" t="s">
        <v>1207</v>
      </c>
    </row>
    <row r="503" ht="14.25">
      <c r="A503" s="124" t="s">
        <v>1208</v>
      </c>
    </row>
    <row r="504" ht="14.25">
      <c r="A504" s="124" t="s">
        <v>1209</v>
      </c>
    </row>
    <row r="505" ht="14.25">
      <c r="A505" s="124" t="s">
        <v>1210</v>
      </c>
    </row>
    <row r="506" ht="14.25">
      <c r="A506" s="124" t="s">
        <v>1211</v>
      </c>
    </row>
    <row r="507" ht="14.25">
      <c r="A507" s="124" t="s">
        <v>1212</v>
      </c>
    </row>
    <row r="508" ht="14.25">
      <c r="A508" s="124" t="s">
        <v>1213</v>
      </c>
    </row>
    <row r="509" ht="14.25">
      <c r="A509" s="124" t="s">
        <v>1214</v>
      </c>
    </row>
    <row r="510" ht="14.25">
      <c r="A510" s="124" t="s">
        <v>1215</v>
      </c>
    </row>
    <row r="511" ht="14.25">
      <c r="A511" s="124" t="s">
        <v>1216</v>
      </c>
    </row>
    <row r="512" ht="14.25">
      <c r="A512" s="124" t="s">
        <v>1217</v>
      </c>
    </row>
    <row r="513" ht="14.25">
      <c r="A513" s="124" t="s">
        <v>1218</v>
      </c>
    </row>
    <row r="514" ht="14.25">
      <c r="A514" s="124" t="s">
        <v>1219</v>
      </c>
    </row>
    <row r="515" ht="14.25">
      <c r="A515" s="124" t="s">
        <v>1220</v>
      </c>
    </row>
    <row r="516" ht="14.25">
      <c r="A516" s="124" t="s">
        <v>1221</v>
      </c>
    </row>
    <row r="517" ht="14.25">
      <c r="A517" s="124" t="s">
        <v>1222</v>
      </c>
    </row>
    <row r="518" ht="14.25">
      <c r="A518" s="124" t="s">
        <v>1223</v>
      </c>
    </row>
    <row r="519" ht="14.25">
      <c r="A519" s="124" t="s">
        <v>1224</v>
      </c>
    </row>
    <row r="520" ht="14.25">
      <c r="A520" s="124" t="s">
        <v>1225</v>
      </c>
    </row>
    <row r="521" ht="14.25">
      <c r="A521" s="124" t="s">
        <v>1226</v>
      </c>
    </row>
    <row r="522" ht="14.25">
      <c r="A522" s="124" t="s">
        <v>1227</v>
      </c>
    </row>
    <row r="523" ht="14.25">
      <c r="A523" s="124" t="s">
        <v>1228</v>
      </c>
    </row>
    <row r="524" ht="14.25">
      <c r="A524" s="124" t="s">
        <v>1229</v>
      </c>
    </row>
    <row r="525" ht="14.25">
      <c r="A525" s="124" t="s">
        <v>1230</v>
      </c>
    </row>
    <row r="526" ht="14.25">
      <c r="A526" s="124" t="s">
        <v>1231</v>
      </c>
    </row>
    <row r="527" ht="14.25">
      <c r="A527" s="124" t="s">
        <v>1232</v>
      </c>
    </row>
    <row r="528" ht="14.25">
      <c r="A528" s="124" t="s">
        <v>1233</v>
      </c>
    </row>
    <row r="529" ht="14.25">
      <c r="A529" s="124" t="s">
        <v>1234</v>
      </c>
    </row>
    <row r="530" ht="14.25">
      <c r="A530" s="124" t="s">
        <v>1235</v>
      </c>
    </row>
    <row r="531" ht="14.25">
      <c r="A531" s="124" t="s">
        <v>1236</v>
      </c>
    </row>
    <row r="532" ht="14.25">
      <c r="A532" s="124" t="s">
        <v>1237</v>
      </c>
    </row>
    <row r="533" ht="14.25">
      <c r="A533" s="124" t="s">
        <v>1238</v>
      </c>
    </row>
    <row r="534" ht="14.25">
      <c r="A534" s="124" t="s">
        <v>1239</v>
      </c>
    </row>
    <row r="535" ht="14.25">
      <c r="A535" s="124" t="s">
        <v>1240</v>
      </c>
    </row>
    <row r="536" ht="14.25">
      <c r="A536" s="124" t="s">
        <v>1241</v>
      </c>
    </row>
    <row r="537" ht="14.25">
      <c r="A537" s="124" t="s">
        <v>1242</v>
      </c>
    </row>
    <row r="538" ht="14.25">
      <c r="A538" s="124" t="s">
        <v>1243</v>
      </c>
    </row>
    <row r="539" ht="14.25">
      <c r="A539" s="124" t="s">
        <v>1244</v>
      </c>
    </row>
    <row r="540" ht="14.25">
      <c r="A540" s="124" t="s">
        <v>1245</v>
      </c>
    </row>
    <row r="541" ht="14.25">
      <c r="A541" s="124" t="s">
        <v>1246</v>
      </c>
    </row>
    <row r="542" ht="14.25">
      <c r="A542" s="124" t="s">
        <v>1247</v>
      </c>
    </row>
    <row r="543" ht="14.25">
      <c r="A543" s="124" t="s">
        <v>1248</v>
      </c>
    </row>
    <row r="544" ht="14.25">
      <c r="A544" s="124" t="s">
        <v>1249</v>
      </c>
    </row>
    <row r="545" ht="14.25">
      <c r="A545" s="124" t="s">
        <v>1250</v>
      </c>
    </row>
    <row r="546" ht="14.25">
      <c r="A546" s="124" t="s">
        <v>1251</v>
      </c>
    </row>
    <row r="547" ht="14.25">
      <c r="A547" s="124" t="s">
        <v>1252</v>
      </c>
    </row>
    <row r="548" ht="14.25">
      <c r="A548" s="124" t="s">
        <v>1253</v>
      </c>
    </row>
    <row r="549" ht="14.25">
      <c r="A549" s="124" t="s">
        <v>1254</v>
      </c>
    </row>
    <row r="550" ht="14.25">
      <c r="A550" s="124" t="s">
        <v>1255</v>
      </c>
    </row>
    <row r="551" ht="14.25">
      <c r="A551" s="124" t="s">
        <v>1256</v>
      </c>
    </row>
    <row r="552" ht="14.25">
      <c r="A552" s="124" t="s">
        <v>1257</v>
      </c>
    </row>
    <row r="553" ht="14.25">
      <c r="A553" s="124" t="s">
        <v>1258</v>
      </c>
    </row>
    <row r="554" ht="14.25">
      <c r="A554" s="124" t="s">
        <v>1259</v>
      </c>
    </row>
    <row r="555" ht="14.25">
      <c r="A555" s="124" t="s">
        <v>1260</v>
      </c>
    </row>
    <row r="556" ht="14.25">
      <c r="A556" s="124" t="s">
        <v>1261</v>
      </c>
    </row>
    <row r="557" ht="14.25">
      <c r="A557" s="124" t="s">
        <v>1262</v>
      </c>
    </row>
    <row r="558" ht="14.25">
      <c r="A558" s="124" t="s">
        <v>1263</v>
      </c>
    </row>
    <row r="559" ht="14.25">
      <c r="A559" s="124" t="s">
        <v>1264</v>
      </c>
    </row>
    <row r="560" ht="14.25">
      <c r="A560" s="124" t="s">
        <v>1265</v>
      </c>
    </row>
    <row r="561" ht="14.25">
      <c r="A561" s="124" t="s">
        <v>1266</v>
      </c>
    </row>
    <row r="562" ht="14.25">
      <c r="A562" s="124" t="s">
        <v>1267</v>
      </c>
    </row>
    <row r="563" ht="14.25">
      <c r="A563" s="124" t="s">
        <v>1268</v>
      </c>
    </row>
    <row r="564" ht="14.25">
      <c r="A564" s="124" t="s">
        <v>1269</v>
      </c>
    </row>
    <row r="565" ht="14.25">
      <c r="A565" s="124" t="s">
        <v>1270</v>
      </c>
    </row>
    <row r="566" ht="14.25">
      <c r="A566" s="124" t="s">
        <v>1271</v>
      </c>
    </row>
    <row r="567" ht="14.25">
      <c r="A567" s="124" t="s">
        <v>1272</v>
      </c>
    </row>
    <row r="568" ht="14.25">
      <c r="A568" s="124" t="s">
        <v>1273</v>
      </c>
    </row>
    <row r="569" ht="14.25">
      <c r="A569" s="124" t="s">
        <v>1274</v>
      </c>
    </row>
    <row r="570" ht="14.25">
      <c r="A570" s="124" t="s">
        <v>1275</v>
      </c>
    </row>
    <row r="571" ht="14.25">
      <c r="A571" s="124" t="s">
        <v>1276</v>
      </c>
    </row>
    <row r="572" ht="14.25">
      <c r="A572" s="124" t="s">
        <v>1277</v>
      </c>
    </row>
    <row r="573" ht="14.25">
      <c r="A573" s="124" t="s">
        <v>1278</v>
      </c>
    </row>
    <row r="574" ht="14.25">
      <c r="A574" s="124" t="s">
        <v>1279</v>
      </c>
    </row>
    <row r="575" ht="14.25">
      <c r="A575" s="124" t="s">
        <v>1280</v>
      </c>
    </row>
    <row r="576" ht="14.25">
      <c r="A576" s="124" t="s">
        <v>1281</v>
      </c>
    </row>
    <row r="577" ht="14.25">
      <c r="A577" s="124" t="s">
        <v>1282</v>
      </c>
    </row>
    <row r="578" ht="14.25">
      <c r="A578" s="124" t="s">
        <v>1283</v>
      </c>
    </row>
    <row r="579" ht="14.25">
      <c r="A579" s="124" t="s">
        <v>1284</v>
      </c>
    </row>
    <row r="580" ht="14.25">
      <c r="A580" s="124" t="s">
        <v>1285</v>
      </c>
    </row>
    <row r="581" ht="14.25">
      <c r="A581" s="124" t="s">
        <v>1286</v>
      </c>
    </row>
    <row r="582" ht="14.25">
      <c r="A582" s="124" t="s">
        <v>1287</v>
      </c>
    </row>
    <row r="583" ht="14.25">
      <c r="A583" s="124" t="s">
        <v>1288</v>
      </c>
    </row>
    <row r="584" ht="14.25">
      <c r="A584" s="124" t="s">
        <v>1289</v>
      </c>
    </row>
    <row r="585" ht="14.25">
      <c r="A585" s="124" t="s">
        <v>1290</v>
      </c>
    </row>
    <row r="586" ht="14.25">
      <c r="A586" s="124" t="s">
        <v>1291</v>
      </c>
    </row>
    <row r="587" ht="14.25">
      <c r="A587" s="124" t="s">
        <v>1292</v>
      </c>
    </row>
    <row r="588" ht="14.25">
      <c r="A588" s="124" t="s">
        <v>1293</v>
      </c>
    </row>
    <row r="589" ht="14.25">
      <c r="A589" s="124" t="s">
        <v>1294</v>
      </c>
    </row>
    <row r="590" ht="14.25">
      <c r="A590" s="124" t="s">
        <v>1295</v>
      </c>
    </row>
    <row r="591" ht="14.25">
      <c r="A591" s="124" t="s">
        <v>1296</v>
      </c>
    </row>
    <row r="592" ht="14.25">
      <c r="A592" s="124" t="s">
        <v>1297</v>
      </c>
    </row>
    <row r="593" ht="14.25">
      <c r="A593" s="124" t="s">
        <v>1298</v>
      </c>
    </row>
    <row r="594" ht="14.25">
      <c r="A594" s="124" t="s">
        <v>1299</v>
      </c>
    </row>
    <row r="595" ht="14.25">
      <c r="A595" s="124" t="s">
        <v>1300</v>
      </c>
    </row>
    <row r="596" ht="14.25">
      <c r="A596" s="124" t="s">
        <v>1301</v>
      </c>
    </row>
    <row r="597" ht="14.25">
      <c r="A597" s="124" t="s">
        <v>1302</v>
      </c>
    </row>
    <row r="598" ht="14.25">
      <c r="A598" s="124" t="s">
        <v>1303</v>
      </c>
    </row>
    <row r="599" ht="14.25">
      <c r="A599" s="124" t="s">
        <v>1304</v>
      </c>
    </row>
    <row r="600" ht="14.25">
      <c r="A600" s="124" t="s">
        <v>1305</v>
      </c>
    </row>
    <row r="601" ht="14.25">
      <c r="A601" s="124" t="s">
        <v>1306</v>
      </c>
    </row>
    <row r="602" ht="14.25">
      <c r="A602" s="124" t="s">
        <v>1307</v>
      </c>
    </row>
    <row r="603" ht="14.25">
      <c r="A603" s="124" t="s">
        <v>1308</v>
      </c>
    </row>
    <row r="604" ht="14.25">
      <c r="A604" s="124" t="s">
        <v>1309</v>
      </c>
    </row>
    <row r="605" ht="14.25">
      <c r="A605" s="124" t="s">
        <v>1310</v>
      </c>
    </row>
    <row r="606" ht="14.25">
      <c r="A606" s="124" t="s">
        <v>1311</v>
      </c>
    </row>
    <row r="607" ht="14.25">
      <c r="A607" s="124" t="s">
        <v>1312</v>
      </c>
    </row>
    <row r="608" ht="14.25">
      <c r="A608" s="124" t="s">
        <v>1313</v>
      </c>
    </row>
    <row r="609" ht="14.25">
      <c r="A609" s="124" t="s">
        <v>1314</v>
      </c>
    </row>
    <row r="610" ht="14.25">
      <c r="A610" s="124" t="s">
        <v>1315</v>
      </c>
    </row>
    <row r="611" ht="14.25">
      <c r="A611" s="124" t="s">
        <v>1316</v>
      </c>
    </row>
    <row r="612" ht="14.25">
      <c r="A612" s="124" t="s">
        <v>1317</v>
      </c>
    </row>
    <row r="613" ht="14.25">
      <c r="A613" s="124" t="s">
        <v>1318</v>
      </c>
    </row>
    <row r="614" ht="14.25">
      <c r="A614" s="124" t="s">
        <v>1319</v>
      </c>
    </row>
    <row r="615" ht="14.25">
      <c r="A615" s="124" t="s">
        <v>1320</v>
      </c>
    </row>
    <row r="616" ht="14.25">
      <c r="A616" s="124" t="s">
        <v>1321</v>
      </c>
    </row>
    <row r="617" ht="14.25">
      <c r="A617" s="124" t="s">
        <v>1322</v>
      </c>
    </row>
    <row r="618" ht="14.25">
      <c r="A618" s="124" t="s">
        <v>1323</v>
      </c>
    </row>
    <row r="619" ht="14.25">
      <c r="A619" s="124" t="s">
        <v>1324</v>
      </c>
    </row>
    <row r="620" ht="14.25">
      <c r="A620" s="124" t="s">
        <v>1325</v>
      </c>
    </row>
    <row r="621" ht="14.25">
      <c r="A621" s="124" t="s">
        <v>1326</v>
      </c>
    </row>
    <row r="622" ht="14.25">
      <c r="A622" s="124" t="s">
        <v>1327</v>
      </c>
    </row>
    <row r="623" ht="14.25">
      <c r="A623" s="124" t="s">
        <v>1328</v>
      </c>
    </row>
    <row r="624" ht="14.25">
      <c r="A624" s="124" t="s">
        <v>1329</v>
      </c>
    </row>
    <row r="625" ht="14.25">
      <c r="A625" s="124" t="s">
        <v>1330</v>
      </c>
    </row>
    <row r="626" ht="14.25">
      <c r="A626" s="124" t="s">
        <v>1331</v>
      </c>
    </row>
    <row r="627" ht="14.25">
      <c r="A627" s="124" t="s">
        <v>1332</v>
      </c>
    </row>
    <row r="628" ht="14.25">
      <c r="A628" s="124" t="s">
        <v>1333</v>
      </c>
    </row>
    <row r="629" ht="14.25">
      <c r="A629" s="124" t="s">
        <v>1334</v>
      </c>
    </row>
    <row r="630" ht="14.25">
      <c r="A630" s="124" t="s">
        <v>1335</v>
      </c>
    </row>
    <row r="631" ht="14.25">
      <c r="A631" s="124" t="s">
        <v>1336</v>
      </c>
    </row>
    <row r="632" ht="14.25">
      <c r="A632" s="124" t="s">
        <v>1337</v>
      </c>
    </row>
    <row r="633" ht="14.25">
      <c r="A633" s="124" t="s">
        <v>1338</v>
      </c>
    </row>
    <row r="634" ht="14.25">
      <c r="A634" s="124" t="s">
        <v>1339</v>
      </c>
    </row>
    <row r="635" ht="14.25">
      <c r="A635" s="124" t="s">
        <v>1340</v>
      </c>
    </row>
    <row r="636" ht="14.25">
      <c r="A636" s="124" t="s">
        <v>1341</v>
      </c>
    </row>
    <row r="637" ht="14.25">
      <c r="A637" s="124" t="s">
        <v>1342</v>
      </c>
    </row>
    <row r="638" ht="14.25">
      <c r="A638" s="124" t="s">
        <v>1343</v>
      </c>
    </row>
    <row r="639" ht="14.25">
      <c r="A639" s="124" t="s">
        <v>1344</v>
      </c>
    </row>
    <row r="640" ht="14.25">
      <c r="A640" s="124" t="s">
        <v>1345</v>
      </c>
    </row>
    <row r="641" ht="14.25">
      <c r="A641" s="124" t="s">
        <v>1346</v>
      </c>
    </row>
    <row r="642" ht="14.25">
      <c r="A642" s="124" t="s">
        <v>1347</v>
      </c>
    </row>
    <row r="643" ht="14.25">
      <c r="A643" s="124" t="s">
        <v>1348</v>
      </c>
    </row>
    <row r="644" ht="14.25">
      <c r="A644" s="124" t="s">
        <v>1349</v>
      </c>
    </row>
    <row r="645" ht="14.25">
      <c r="A645" s="124" t="s">
        <v>1350</v>
      </c>
    </row>
    <row r="646" ht="14.25">
      <c r="A646" s="124" t="s">
        <v>1351</v>
      </c>
    </row>
    <row r="647" ht="14.25">
      <c r="A647" s="124" t="s">
        <v>1352</v>
      </c>
    </row>
    <row r="648" ht="14.25">
      <c r="A648" s="124" t="s">
        <v>1353</v>
      </c>
    </row>
    <row r="649" ht="14.25">
      <c r="A649" s="124" t="s">
        <v>1354</v>
      </c>
    </row>
    <row r="650" ht="14.25">
      <c r="A650" s="124" t="s">
        <v>1355</v>
      </c>
    </row>
    <row r="651" ht="14.25">
      <c r="A651" s="124" t="s">
        <v>1356</v>
      </c>
    </row>
    <row r="652" ht="14.25">
      <c r="A652" s="124" t="s">
        <v>1357</v>
      </c>
    </row>
    <row r="653" ht="14.25">
      <c r="A653" s="124" t="s">
        <v>1358</v>
      </c>
    </row>
    <row r="654" ht="14.25">
      <c r="A654" s="124" t="s">
        <v>1359</v>
      </c>
    </row>
    <row r="655" ht="14.25">
      <c r="A655" s="124" t="s">
        <v>1360</v>
      </c>
    </row>
    <row r="656" ht="14.25">
      <c r="A656" s="124" t="s">
        <v>1361</v>
      </c>
    </row>
    <row r="657" ht="14.25">
      <c r="A657" s="124" t="s">
        <v>1362</v>
      </c>
    </row>
    <row r="658" ht="14.25">
      <c r="A658" s="124" t="s">
        <v>1363</v>
      </c>
    </row>
    <row r="659" ht="14.25">
      <c r="A659" s="124" t="s">
        <v>1364</v>
      </c>
    </row>
    <row r="660" ht="14.25">
      <c r="A660" s="124" t="s">
        <v>1365</v>
      </c>
    </row>
    <row r="661" ht="14.25">
      <c r="A661" s="124" t="s">
        <v>1366</v>
      </c>
    </row>
    <row r="662" ht="14.25">
      <c r="A662" s="124" t="s">
        <v>1367</v>
      </c>
    </row>
    <row r="663" ht="14.25">
      <c r="A663" s="124" t="s">
        <v>1368</v>
      </c>
    </row>
    <row r="664" ht="14.25">
      <c r="A664" s="124" t="s">
        <v>1369</v>
      </c>
    </row>
    <row r="665" ht="14.25">
      <c r="A665" s="124" t="s">
        <v>1370</v>
      </c>
    </row>
    <row r="666" ht="14.25">
      <c r="A666" s="124" t="s">
        <v>1371</v>
      </c>
    </row>
    <row r="667" ht="14.25">
      <c r="A667" s="124" t="s">
        <v>1372</v>
      </c>
    </row>
    <row r="668" ht="14.25">
      <c r="A668" s="124" t="s">
        <v>1373</v>
      </c>
    </row>
    <row r="669" ht="14.25">
      <c r="A669" s="124" t="s">
        <v>1374</v>
      </c>
    </row>
    <row r="670" ht="14.25">
      <c r="A670" s="124" t="s">
        <v>1375</v>
      </c>
    </row>
    <row r="671" ht="14.25">
      <c r="A671" s="124" t="s">
        <v>1376</v>
      </c>
    </row>
    <row r="672" ht="14.25">
      <c r="A672" s="124" t="s">
        <v>1377</v>
      </c>
    </row>
    <row r="673" ht="14.25">
      <c r="A673" s="124" t="s">
        <v>1378</v>
      </c>
    </row>
    <row r="674" ht="14.25">
      <c r="A674" s="124" t="s">
        <v>1379</v>
      </c>
    </row>
    <row r="675" ht="14.25">
      <c r="A675" s="124" t="s">
        <v>1380</v>
      </c>
    </row>
    <row r="676" ht="14.25">
      <c r="A676" s="124" t="s">
        <v>1381</v>
      </c>
    </row>
    <row r="677" ht="14.25">
      <c r="A677" s="124" t="s">
        <v>1382</v>
      </c>
    </row>
    <row r="678" ht="14.25">
      <c r="A678" s="124" t="s">
        <v>1383</v>
      </c>
    </row>
    <row r="679" ht="14.25">
      <c r="A679" s="124" t="s">
        <v>1384</v>
      </c>
    </row>
    <row r="680" ht="14.25">
      <c r="A680" s="124" t="s">
        <v>1385</v>
      </c>
    </row>
    <row r="681" ht="14.25">
      <c r="A681" s="124" t="s">
        <v>1386</v>
      </c>
    </row>
    <row r="682" ht="14.25">
      <c r="A682" s="124" t="s">
        <v>1387</v>
      </c>
    </row>
    <row r="683" ht="14.25">
      <c r="A683" s="124" t="s">
        <v>1388</v>
      </c>
    </row>
    <row r="684" ht="14.25">
      <c r="A684" s="124" t="s">
        <v>1389</v>
      </c>
    </row>
    <row r="685" ht="14.25">
      <c r="A685" s="124" t="s">
        <v>1390</v>
      </c>
    </row>
    <row r="686" ht="14.25">
      <c r="A686" s="124" t="s">
        <v>1391</v>
      </c>
    </row>
    <row r="687" ht="14.25">
      <c r="A687" s="124" t="s">
        <v>1392</v>
      </c>
    </row>
    <row r="688" ht="14.25">
      <c r="A688" s="124" t="s">
        <v>1393</v>
      </c>
    </row>
    <row r="689" ht="14.25">
      <c r="A689" s="124" t="s">
        <v>1394</v>
      </c>
    </row>
    <row r="690" ht="14.25">
      <c r="A690" s="124" t="s">
        <v>1395</v>
      </c>
    </row>
    <row r="691" ht="14.25">
      <c r="A691" s="124" t="s">
        <v>1396</v>
      </c>
    </row>
    <row r="692" ht="14.25">
      <c r="A692" s="124" t="s">
        <v>1397</v>
      </c>
    </row>
    <row r="693" ht="14.25">
      <c r="A693" s="124" t="s">
        <v>1398</v>
      </c>
    </row>
    <row r="694" ht="14.25">
      <c r="A694" s="124" t="s">
        <v>1399</v>
      </c>
    </row>
    <row r="695" ht="14.25">
      <c r="A695" s="124" t="s">
        <v>1400</v>
      </c>
    </row>
    <row r="696" ht="14.25">
      <c r="A696" s="124" t="s">
        <v>1401</v>
      </c>
    </row>
    <row r="697" ht="14.25">
      <c r="A697" s="124" t="s">
        <v>1402</v>
      </c>
    </row>
    <row r="698" ht="14.25">
      <c r="A698" s="124" t="s">
        <v>1403</v>
      </c>
    </row>
    <row r="699" ht="14.25">
      <c r="A699" s="124" t="s">
        <v>1404</v>
      </c>
    </row>
    <row r="700" ht="14.25">
      <c r="A700" s="124" t="s">
        <v>1405</v>
      </c>
    </row>
    <row r="701" ht="14.25">
      <c r="A701" s="124" t="s">
        <v>1406</v>
      </c>
    </row>
    <row r="702" ht="14.25">
      <c r="A702" s="124" t="s">
        <v>1407</v>
      </c>
    </row>
    <row r="703" ht="14.25">
      <c r="A703" s="124" t="s">
        <v>1408</v>
      </c>
    </row>
    <row r="704" ht="14.25">
      <c r="A704" s="124" t="s">
        <v>1409</v>
      </c>
    </row>
    <row r="705" ht="14.25">
      <c r="A705" s="124" t="s">
        <v>1410</v>
      </c>
    </row>
    <row r="706" ht="14.25">
      <c r="A706" s="124" t="s">
        <v>1411</v>
      </c>
    </row>
    <row r="707" ht="14.25">
      <c r="A707" s="124" t="s">
        <v>1412</v>
      </c>
    </row>
    <row r="708" ht="14.25">
      <c r="A708" s="124" t="s">
        <v>1413</v>
      </c>
    </row>
    <row r="709" ht="14.25">
      <c r="A709" s="124" t="s">
        <v>1414</v>
      </c>
    </row>
    <row r="710" ht="14.25">
      <c r="A710" s="124" t="s">
        <v>1415</v>
      </c>
    </row>
    <row r="711" ht="14.25">
      <c r="A711" s="124" t="s">
        <v>1416</v>
      </c>
    </row>
    <row r="712" ht="14.25">
      <c r="A712" s="124" t="s">
        <v>1417</v>
      </c>
    </row>
    <row r="713" ht="14.25">
      <c r="A713" s="124" t="s">
        <v>1418</v>
      </c>
    </row>
    <row r="714" ht="14.25">
      <c r="A714" s="124" t="s">
        <v>1419</v>
      </c>
    </row>
    <row r="715" ht="14.25">
      <c r="A715" s="124" t="s">
        <v>1420</v>
      </c>
    </row>
    <row r="716" ht="14.25">
      <c r="A716" s="124" t="s">
        <v>1421</v>
      </c>
    </row>
    <row r="717" ht="14.25">
      <c r="A717" s="124" t="s">
        <v>1422</v>
      </c>
    </row>
    <row r="718" ht="14.25">
      <c r="A718" s="124" t="s">
        <v>1423</v>
      </c>
    </row>
    <row r="719" ht="14.25">
      <c r="A719" s="124" t="s">
        <v>1424</v>
      </c>
    </row>
    <row r="720" ht="14.25">
      <c r="A720" s="124" t="s">
        <v>1425</v>
      </c>
    </row>
    <row r="721" ht="14.25">
      <c r="A721" s="124" t="s">
        <v>1426</v>
      </c>
    </row>
    <row r="722" ht="14.25">
      <c r="A722" s="124" t="s">
        <v>1427</v>
      </c>
    </row>
    <row r="723" ht="14.25">
      <c r="A723" s="124" t="s">
        <v>1428</v>
      </c>
    </row>
    <row r="724" ht="14.25">
      <c r="A724" s="124" t="s">
        <v>1429</v>
      </c>
    </row>
    <row r="725" ht="14.25">
      <c r="A725" s="124" t="s">
        <v>1430</v>
      </c>
    </row>
    <row r="726" ht="14.25">
      <c r="A726" s="124" t="s">
        <v>1431</v>
      </c>
    </row>
    <row r="727" ht="14.25">
      <c r="A727" s="124" t="s">
        <v>1432</v>
      </c>
    </row>
    <row r="728" ht="14.25">
      <c r="A728" s="124" t="s">
        <v>1433</v>
      </c>
    </row>
    <row r="729" ht="14.25">
      <c r="A729" s="124" t="s">
        <v>1434</v>
      </c>
    </row>
    <row r="730" ht="14.25">
      <c r="A730" s="124" t="s">
        <v>1435</v>
      </c>
    </row>
    <row r="731" ht="14.25">
      <c r="A731" s="124" t="s">
        <v>1436</v>
      </c>
    </row>
    <row r="732" ht="14.25">
      <c r="A732" s="124" t="s">
        <v>1437</v>
      </c>
    </row>
    <row r="733" ht="14.25">
      <c r="A733" s="124" t="s">
        <v>1438</v>
      </c>
    </row>
    <row r="734" ht="14.25">
      <c r="A734" s="124" t="s">
        <v>1439</v>
      </c>
    </row>
    <row r="735" ht="14.25">
      <c r="A735" s="124" t="s">
        <v>1440</v>
      </c>
    </row>
    <row r="736" ht="14.25">
      <c r="A736" s="124" t="s">
        <v>1441</v>
      </c>
    </row>
    <row r="737" ht="14.25">
      <c r="A737" s="124" t="s">
        <v>1442</v>
      </c>
    </row>
    <row r="738" ht="14.25">
      <c r="A738" s="124" t="s">
        <v>1443</v>
      </c>
    </row>
    <row r="739" ht="14.25">
      <c r="A739" s="124" t="s">
        <v>1444</v>
      </c>
    </row>
    <row r="740" ht="14.25">
      <c r="A740" s="124" t="s">
        <v>1445</v>
      </c>
    </row>
    <row r="741" ht="14.25">
      <c r="A741" s="124" t="s">
        <v>1446</v>
      </c>
    </row>
    <row r="742" ht="14.25">
      <c r="A742" s="124" t="s">
        <v>1447</v>
      </c>
    </row>
    <row r="743" ht="14.25">
      <c r="A743" s="124" t="s">
        <v>1448</v>
      </c>
    </row>
    <row r="744" ht="14.25">
      <c r="A744" s="124" t="s">
        <v>1449</v>
      </c>
    </row>
  </sheetData>
  <sheetProtection/>
  <mergeCells count="7">
    <mergeCell ref="AF11:AG11"/>
    <mergeCell ref="AI11:AK11"/>
    <mergeCell ref="AL11:AN11"/>
    <mergeCell ref="J11:M11"/>
    <mergeCell ref="N11:T11"/>
    <mergeCell ref="W11:AA11"/>
    <mergeCell ref="AB11:AE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359"/>
  <sheetViews>
    <sheetView zoomScalePageLayoutView="0" workbookViewId="0" topLeftCell="A28">
      <selection activeCell="G55" sqref="G55"/>
    </sheetView>
  </sheetViews>
  <sheetFormatPr defaultColWidth="8.796875" defaultRowHeight="14.25"/>
  <cols>
    <col min="1" max="1" width="7" style="0" customWidth="1"/>
    <col min="2" max="2" width="19" style="0" customWidth="1"/>
    <col min="4" max="4" width="12.19921875" style="0" customWidth="1"/>
    <col min="6" max="6" width="13.59765625" style="0" customWidth="1"/>
    <col min="7" max="7" width="12.8984375" style="0" customWidth="1"/>
    <col min="8" max="8" width="12.8984375" style="0" hidden="1" customWidth="1"/>
    <col min="10" max="10" width="11.5" style="0" customWidth="1"/>
  </cols>
  <sheetData>
    <row r="1" spans="1:40" ht="20.25">
      <c r="A1" s="283" t="s">
        <v>1913</v>
      </c>
      <c r="AH1" s="2"/>
      <c r="AI1" s="2"/>
      <c r="AJ1" s="2"/>
      <c r="AK1" s="2"/>
      <c r="AL1" s="2"/>
      <c r="AM1" s="2"/>
      <c r="AN1" s="2"/>
    </row>
    <row r="2" spans="34:40" ht="14.25">
      <c r="AH2" s="2"/>
      <c r="AI2" s="2"/>
      <c r="AJ2" s="2"/>
      <c r="AK2" s="2"/>
      <c r="AL2" s="2"/>
      <c r="AM2" s="2"/>
      <c r="AN2" s="2"/>
    </row>
    <row r="3" spans="34:40" ht="14.25">
      <c r="AH3" s="2"/>
      <c r="AI3" s="2"/>
      <c r="AJ3" s="2"/>
      <c r="AK3" s="2"/>
      <c r="AL3" s="2"/>
      <c r="AM3" s="2"/>
      <c r="AN3" s="2"/>
    </row>
    <row r="4" spans="10:40" ht="18">
      <c r="J4" s="21" t="s">
        <v>20</v>
      </c>
      <c r="K4" s="5"/>
      <c r="L4" s="5"/>
      <c r="M4" s="5"/>
      <c r="N4" s="5"/>
      <c r="O4" s="5"/>
      <c r="P4" s="5"/>
      <c r="Q4" s="5"/>
      <c r="R4" s="5"/>
      <c r="S4" s="5"/>
      <c r="AH4" s="2"/>
      <c r="AI4" s="2"/>
      <c r="AJ4" s="2"/>
      <c r="AK4" s="2"/>
      <c r="AL4" s="2"/>
      <c r="AM4" s="2"/>
      <c r="AN4" s="2"/>
    </row>
    <row r="5" spans="10:40" ht="18">
      <c r="J5" s="22" t="s">
        <v>8</v>
      </c>
      <c r="AH5" s="2"/>
      <c r="AI5" s="2"/>
      <c r="AJ5" s="2"/>
      <c r="AK5" s="2"/>
      <c r="AL5" s="2"/>
      <c r="AM5" s="2"/>
      <c r="AN5" s="2"/>
    </row>
    <row r="6" spans="10:40" ht="18">
      <c r="J6" s="20" t="s">
        <v>19</v>
      </c>
      <c r="K6" s="4"/>
      <c r="L6" s="4"/>
      <c r="M6" s="4"/>
      <c r="N6" s="4"/>
      <c r="O6" s="4"/>
      <c r="P6" s="4"/>
      <c r="Q6" s="4"/>
      <c r="R6" s="4"/>
      <c r="S6" s="4"/>
      <c r="T6" s="4"/>
      <c r="AH6" s="2"/>
      <c r="AI6" s="2"/>
      <c r="AJ6" s="2"/>
      <c r="AK6" s="2"/>
      <c r="AL6" s="2"/>
      <c r="AM6" s="2"/>
      <c r="AN6" s="2"/>
    </row>
    <row r="7" spans="34:40" ht="14.25">
      <c r="AH7" s="2"/>
      <c r="AI7" s="2"/>
      <c r="AJ7" s="2"/>
      <c r="AK7" s="2"/>
      <c r="AL7" s="2"/>
      <c r="AM7" s="2"/>
      <c r="AN7" s="2"/>
    </row>
    <row r="8" spans="13:40" ht="14.25">
      <c r="M8" s="4"/>
      <c r="N8" s="4"/>
      <c r="O8" s="4"/>
      <c r="P8" s="4"/>
      <c r="Q8" s="4"/>
      <c r="R8" s="4"/>
      <c r="S8" s="4"/>
      <c r="T8" s="4"/>
      <c r="U8" s="4"/>
      <c r="V8" s="4"/>
      <c r="AH8" s="2"/>
      <c r="AI8" s="2"/>
      <c r="AJ8" s="2"/>
      <c r="AK8" s="2"/>
      <c r="AL8" s="2"/>
      <c r="AM8" s="2"/>
      <c r="AN8" s="2"/>
    </row>
    <row r="9" spans="34:40" ht="14.25">
      <c r="AH9" s="2"/>
      <c r="AI9" s="2"/>
      <c r="AJ9" s="2"/>
      <c r="AK9" s="2"/>
      <c r="AL9" s="2"/>
      <c r="AM9" s="2"/>
      <c r="AN9" s="2"/>
    </row>
    <row r="10" spans="34:40" ht="15" thickBot="1">
      <c r="AH10" s="2"/>
      <c r="AI10" s="2"/>
      <c r="AJ10" s="2"/>
      <c r="AK10" s="2"/>
      <c r="AL10" s="2"/>
      <c r="AM10" s="2"/>
      <c r="AN10" s="2"/>
    </row>
    <row r="11" spans="1:40" ht="15" thickTop="1">
      <c r="A11" s="10"/>
      <c r="B11" s="11"/>
      <c r="C11" s="11"/>
      <c r="D11" s="11"/>
      <c r="E11" s="11"/>
      <c r="F11" s="11"/>
      <c r="G11" s="11"/>
      <c r="H11" s="11"/>
      <c r="I11" s="10"/>
      <c r="J11" s="427" t="s">
        <v>0</v>
      </c>
      <c r="K11" s="428"/>
      <c r="L11" s="428"/>
      <c r="M11" s="429"/>
      <c r="N11" s="430" t="s">
        <v>1</v>
      </c>
      <c r="O11" s="431"/>
      <c r="P11" s="431"/>
      <c r="Q11" s="431"/>
      <c r="R11" s="431"/>
      <c r="S11" s="431"/>
      <c r="T11" s="432"/>
      <c r="U11" s="8"/>
      <c r="V11" s="8"/>
      <c r="W11" s="423" t="s">
        <v>36</v>
      </c>
      <c r="X11" s="433"/>
      <c r="Y11" s="433"/>
      <c r="Z11" s="433"/>
      <c r="AA11" s="434"/>
      <c r="AB11" s="423" t="s">
        <v>36</v>
      </c>
      <c r="AC11" s="433"/>
      <c r="AD11" s="433"/>
      <c r="AE11" s="434"/>
      <c r="AF11" s="423" t="s">
        <v>35</v>
      </c>
      <c r="AG11" s="424"/>
      <c r="AH11" s="9"/>
      <c r="AI11" s="425" t="s">
        <v>46</v>
      </c>
      <c r="AJ11" s="426"/>
      <c r="AK11" s="424"/>
      <c r="AL11" s="426" t="s">
        <v>33</v>
      </c>
      <c r="AM11" s="426"/>
      <c r="AN11" s="424"/>
    </row>
    <row r="12" spans="1:40" ht="143.25" thickBot="1">
      <c r="A12" s="12" t="s">
        <v>5</v>
      </c>
      <c r="B12" s="12" t="s">
        <v>10</v>
      </c>
      <c r="C12" s="12" t="s">
        <v>40</v>
      </c>
      <c r="D12" s="12" t="s">
        <v>11</v>
      </c>
      <c r="E12" s="12" t="s">
        <v>12</v>
      </c>
      <c r="F12" s="12" t="s">
        <v>37</v>
      </c>
      <c r="G12" s="13" t="s">
        <v>38</v>
      </c>
      <c r="H12" s="144" t="s">
        <v>1009</v>
      </c>
      <c r="I12" s="13" t="s">
        <v>47</v>
      </c>
      <c r="J12" s="23" t="s">
        <v>13</v>
      </c>
      <c r="K12" s="24" t="s">
        <v>6</v>
      </c>
      <c r="L12" s="24" t="s">
        <v>7</v>
      </c>
      <c r="M12" s="25" t="s">
        <v>9</v>
      </c>
      <c r="N12" s="26" t="s">
        <v>25</v>
      </c>
      <c r="O12" s="27" t="s">
        <v>26</v>
      </c>
      <c r="P12" s="27" t="s">
        <v>27</v>
      </c>
      <c r="Q12" s="27" t="s">
        <v>28</v>
      </c>
      <c r="R12" s="27" t="s">
        <v>29</v>
      </c>
      <c r="S12" s="27" t="s">
        <v>30</v>
      </c>
      <c r="T12" s="28" t="s">
        <v>31</v>
      </c>
      <c r="U12" s="14" t="s">
        <v>39</v>
      </c>
      <c r="V12" s="18" t="s">
        <v>2</v>
      </c>
      <c r="W12" s="19" t="s">
        <v>41</v>
      </c>
      <c r="X12" s="16" t="s">
        <v>42</v>
      </c>
      <c r="Y12" s="16" t="s">
        <v>43</v>
      </c>
      <c r="Z12" s="16" t="s">
        <v>14</v>
      </c>
      <c r="AA12" s="31" t="s">
        <v>15</v>
      </c>
      <c r="AB12" s="15" t="s">
        <v>24</v>
      </c>
      <c r="AC12" s="16" t="s">
        <v>23</v>
      </c>
      <c r="AD12" s="16" t="s">
        <v>22</v>
      </c>
      <c r="AE12" s="17" t="s">
        <v>16</v>
      </c>
      <c r="AF12" s="15" t="s">
        <v>3</v>
      </c>
      <c r="AG12" s="17" t="s">
        <v>4</v>
      </c>
      <c r="AH12" s="18" t="s">
        <v>44</v>
      </c>
      <c r="AI12" s="15" t="s">
        <v>17</v>
      </c>
      <c r="AJ12" s="16" t="s">
        <v>32</v>
      </c>
      <c r="AK12" s="17" t="s">
        <v>18</v>
      </c>
      <c r="AL12" s="16" t="s">
        <v>45</v>
      </c>
      <c r="AM12" s="16" t="s">
        <v>21</v>
      </c>
      <c r="AN12" s="17" t="s">
        <v>34</v>
      </c>
    </row>
    <row r="13" spans="1:40" ht="15" thickTop="1">
      <c r="A13" s="29">
        <v>1</v>
      </c>
      <c r="B13" s="29">
        <v>2</v>
      </c>
      <c r="C13" s="29">
        <v>3</v>
      </c>
      <c r="D13" s="245">
        <v>4</v>
      </c>
      <c r="E13" s="29">
        <v>5</v>
      </c>
      <c r="F13" s="29">
        <v>6</v>
      </c>
      <c r="G13" s="29">
        <v>7</v>
      </c>
      <c r="H13" s="29">
        <f>G13+1</f>
        <v>8</v>
      </c>
      <c r="I13" s="29">
        <f aca="true" t="shared" si="0" ref="I13:AN13">H13+1</f>
        <v>9</v>
      </c>
      <c r="J13" s="29">
        <f t="shared" si="0"/>
        <v>10</v>
      </c>
      <c r="K13" s="29">
        <f t="shared" si="0"/>
        <v>11</v>
      </c>
      <c r="L13" s="29">
        <f t="shared" si="0"/>
        <v>12</v>
      </c>
      <c r="M13" s="29">
        <f t="shared" si="0"/>
        <v>13</v>
      </c>
      <c r="N13" s="29">
        <f t="shared" si="0"/>
        <v>14</v>
      </c>
      <c r="O13" s="29">
        <f t="shared" si="0"/>
        <v>15</v>
      </c>
      <c r="P13" s="29">
        <f t="shared" si="0"/>
        <v>16</v>
      </c>
      <c r="Q13" s="29">
        <f t="shared" si="0"/>
        <v>17</v>
      </c>
      <c r="R13" s="29">
        <f t="shared" si="0"/>
        <v>18</v>
      </c>
      <c r="S13" s="29">
        <f t="shared" si="0"/>
        <v>19</v>
      </c>
      <c r="T13" s="29">
        <f t="shared" si="0"/>
        <v>20</v>
      </c>
      <c r="U13" s="29">
        <f t="shared" si="0"/>
        <v>21</v>
      </c>
      <c r="V13" s="29">
        <f t="shared" si="0"/>
        <v>22</v>
      </c>
      <c r="W13" s="29">
        <f t="shared" si="0"/>
        <v>23</v>
      </c>
      <c r="X13" s="29">
        <f t="shared" si="0"/>
        <v>24</v>
      </c>
      <c r="Y13" s="29">
        <f t="shared" si="0"/>
        <v>25</v>
      </c>
      <c r="Z13" s="29">
        <f t="shared" si="0"/>
        <v>26</v>
      </c>
      <c r="AA13" s="29">
        <f t="shared" si="0"/>
        <v>27</v>
      </c>
      <c r="AB13" s="29">
        <f t="shared" si="0"/>
        <v>28</v>
      </c>
      <c r="AC13" s="29">
        <f t="shared" si="0"/>
        <v>29</v>
      </c>
      <c r="AD13" s="29">
        <f t="shared" si="0"/>
        <v>30</v>
      </c>
      <c r="AE13" s="29">
        <f t="shared" si="0"/>
        <v>31</v>
      </c>
      <c r="AF13" s="29">
        <f t="shared" si="0"/>
        <v>32</v>
      </c>
      <c r="AG13" s="29">
        <f t="shared" si="0"/>
        <v>33</v>
      </c>
      <c r="AH13" s="29">
        <f t="shared" si="0"/>
        <v>34</v>
      </c>
      <c r="AI13" s="29">
        <f t="shared" si="0"/>
        <v>35</v>
      </c>
      <c r="AJ13" s="29">
        <f t="shared" si="0"/>
        <v>36</v>
      </c>
      <c r="AK13" s="29">
        <f t="shared" si="0"/>
        <v>37</v>
      </c>
      <c r="AL13" s="29">
        <f t="shared" si="0"/>
        <v>38</v>
      </c>
      <c r="AM13" s="29">
        <f t="shared" si="0"/>
        <v>39</v>
      </c>
      <c r="AN13" s="29">
        <f t="shared" si="0"/>
        <v>40</v>
      </c>
    </row>
    <row r="14" spans="1:40" s="2" customFormat="1" ht="16.5">
      <c r="A14" s="55" t="s">
        <v>48</v>
      </c>
      <c r="B14" s="34" t="s">
        <v>49</v>
      </c>
      <c r="C14" s="62"/>
      <c r="D14" s="176">
        <v>14.5</v>
      </c>
      <c r="E14" s="130">
        <v>250</v>
      </c>
      <c r="F14" s="130">
        <f>D14*E14</f>
        <v>3625</v>
      </c>
      <c r="G14" s="271"/>
      <c r="H14" s="279">
        <f>F14-G14</f>
        <v>3625</v>
      </c>
      <c r="I14" s="48">
        <v>1</v>
      </c>
      <c r="J14" s="47" t="s">
        <v>747</v>
      </c>
      <c r="K14" s="47" t="s">
        <v>763</v>
      </c>
      <c r="L14" s="47" t="s">
        <v>716</v>
      </c>
      <c r="M14" s="51">
        <v>2</v>
      </c>
      <c r="N14" s="51" t="s">
        <v>688</v>
      </c>
      <c r="O14" s="51" t="s">
        <v>688</v>
      </c>
      <c r="P14" s="51" t="s">
        <v>688</v>
      </c>
      <c r="Q14" s="51" t="s">
        <v>688</v>
      </c>
      <c r="R14" s="51" t="s">
        <v>688</v>
      </c>
      <c r="S14" s="51" t="s">
        <v>688</v>
      </c>
      <c r="T14" s="51" t="s">
        <v>688</v>
      </c>
      <c r="U14" s="51" t="s">
        <v>713</v>
      </c>
      <c r="V14" s="51" t="s">
        <v>713</v>
      </c>
      <c r="W14" s="51" t="s">
        <v>713</v>
      </c>
      <c r="X14" s="51" t="s">
        <v>713</v>
      </c>
      <c r="Y14" s="51" t="s">
        <v>713</v>
      </c>
      <c r="Z14" s="51" t="s">
        <v>713</v>
      </c>
      <c r="AA14" s="51" t="s">
        <v>713</v>
      </c>
      <c r="AB14" s="51" t="s">
        <v>713</v>
      </c>
      <c r="AC14" s="51" t="s">
        <v>713</v>
      </c>
      <c r="AD14" s="51" t="s">
        <v>713</v>
      </c>
      <c r="AE14" s="51" t="s">
        <v>713</v>
      </c>
      <c r="AF14" s="36" t="s">
        <v>688</v>
      </c>
      <c r="AG14" s="36" t="s">
        <v>688</v>
      </c>
      <c r="AH14" s="51" t="s">
        <v>713</v>
      </c>
      <c r="AI14" s="51" t="s">
        <v>713</v>
      </c>
      <c r="AJ14" s="51" t="s">
        <v>713</v>
      </c>
      <c r="AK14" s="51" t="s">
        <v>713</v>
      </c>
      <c r="AL14" s="51" t="s">
        <v>713</v>
      </c>
      <c r="AM14" s="51" t="s">
        <v>713</v>
      </c>
      <c r="AN14" s="51" t="s">
        <v>713</v>
      </c>
    </row>
    <row r="15" spans="1:40" s="2" customFormat="1" ht="16.5">
      <c r="A15" s="55" t="s">
        <v>50</v>
      </c>
      <c r="B15" s="34" t="s">
        <v>579</v>
      </c>
      <c r="C15" s="121"/>
      <c r="D15" s="272">
        <v>358.67</v>
      </c>
      <c r="E15" s="130"/>
      <c r="F15" s="130"/>
      <c r="G15" s="271">
        <v>141940.73</v>
      </c>
      <c r="H15" s="279">
        <f aca="true" t="shared" si="1" ref="H15:H54">F15-G15</f>
        <v>-141940.73</v>
      </c>
      <c r="I15" s="48">
        <v>1</v>
      </c>
      <c r="J15" s="47" t="s">
        <v>747</v>
      </c>
      <c r="K15" s="47" t="s">
        <v>763</v>
      </c>
      <c r="L15" s="47" t="s">
        <v>716</v>
      </c>
      <c r="M15" s="51">
        <v>2</v>
      </c>
      <c r="N15" s="51" t="s">
        <v>688</v>
      </c>
      <c r="O15" s="51" t="s">
        <v>688</v>
      </c>
      <c r="P15" s="51" t="s">
        <v>688</v>
      </c>
      <c r="Q15" s="51" t="s">
        <v>688</v>
      </c>
      <c r="R15" s="51" t="s">
        <v>688</v>
      </c>
      <c r="S15" s="51" t="s">
        <v>688</v>
      </c>
      <c r="T15" s="51" t="s">
        <v>688</v>
      </c>
      <c r="U15" s="51" t="s">
        <v>713</v>
      </c>
      <c r="V15" s="51" t="s">
        <v>713</v>
      </c>
      <c r="W15" s="51" t="s">
        <v>713</v>
      </c>
      <c r="X15" s="51" t="s">
        <v>713</v>
      </c>
      <c r="Y15" s="51" t="s">
        <v>713</v>
      </c>
      <c r="Z15" s="51" t="s">
        <v>713</v>
      </c>
      <c r="AA15" s="51" t="s">
        <v>713</v>
      </c>
      <c r="AB15" s="51" t="s">
        <v>713</v>
      </c>
      <c r="AC15" s="51" t="s">
        <v>713</v>
      </c>
      <c r="AD15" s="51" t="s">
        <v>713</v>
      </c>
      <c r="AE15" s="51" t="s">
        <v>713</v>
      </c>
      <c r="AF15" s="36" t="s">
        <v>688</v>
      </c>
      <c r="AG15" s="36" t="s">
        <v>688</v>
      </c>
      <c r="AH15" s="51" t="s">
        <v>713</v>
      </c>
      <c r="AI15" s="51" t="s">
        <v>713</v>
      </c>
      <c r="AJ15" s="51" t="s">
        <v>713</v>
      </c>
      <c r="AK15" s="51" t="s">
        <v>713</v>
      </c>
      <c r="AL15" s="51" t="s">
        <v>713</v>
      </c>
      <c r="AM15" s="51" t="s">
        <v>713</v>
      </c>
      <c r="AN15" s="51" t="s">
        <v>713</v>
      </c>
    </row>
    <row r="16" spans="1:40" s="2" customFormat="1" ht="16.5" hidden="1">
      <c r="A16" s="55" t="s">
        <v>52</v>
      </c>
      <c r="B16" s="34" t="s">
        <v>689</v>
      </c>
      <c r="C16" s="122"/>
      <c r="D16" s="176">
        <v>12</v>
      </c>
      <c r="E16" s="130"/>
      <c r="F16" s="130"/>
      <c r="G16" s="271">
        <v>4092.95</v>
      </c>
      <c r="H16" s="279">
        <f t="shared" si="1"/>
        <v>-4092.95</v>
      </c>
      <c r="I16" s="48">
        <v>1</v>
      </c>
      <c r="J16" s="47" t="s">
        <v>747</v>
      </c>
      <c r="K16" s="47" t="s">
        <v>763</v>
      </c>
      <c r="L16" s="47" t="s">
        <v>716</v>
      </c>
      <c r="M16" s="51">
        <v>2</v>
      </c>
      <c r="N16" s="51" t="s">
        <v>688</v>
      </c>
      <c r="O16" s="51" t="s">
        <v>688</v>
      </c>
      <c r="P16" s="51" t="s">
        <v>688</v>
      </c>
      <c r="Q16" s="51" t="s">
        <v>688</v>
      </c>
      <c r="R16" s="51" t="s">
        <v>688</v>
      </c>
      <c r="S16" s="51" t="s">
        <v>688</v>
      </c>
      <c r="T16" s="51" t="s">
        <v>688</v>
      </c>
      <c r="U16" s="51" t="s">
        <v>713</v>
      </c>
      <c r="V16" s="51" t="s">
        <v>713</v>
      </c>
      <c r="W16" s="51" t="s">
        <v>713</v>
      </c>
      <c r="X16" s="51" t="s">
        <v>713</v>
      </c>
      <c r="Y16" s="51" t="s">
        <v>713</v>
      </c>
      <c r="Z16" s="51" t="s">
        <v>713</v>
      </c>
      <c r="AA16" s="51" t="s">
        <v>713</v>
      </c>
      <c r="AB16" s="51" t="s">
        <v>713</v>
      </c>
      <c r="AC16" s="51" t="s">
        <v>713</v>
      </c>
      <c r="AD16" s="51" t="s">
        <v>713</v>
      </c>
      <c r="AE16" s="51" t="s">
        <v>713</v>
      </c>
      <c r="AF16" s="36" t="s">
        <v>688</v>
      </c>
      <c r="AG16" s="36" t="s">
        <v>688</v>
      </c>
      <c r="AH16" s="51" t="s">
        <v>713</v>
      </c>
      <c r="AI16" s="51" t="s">
        <v>713</v>
      </c>
      <c r="AJ16" s="51" t="s">
        <v>713</v>
      </c>
      <c r="AK16" s="51" t="s">
        <v>713</v>
      </c>
      <c r="AL16" s="51" t="s">
        <v>713</v>
      </c>
      <c r="AM16" s="51" t="s">
        <v>713</v>
      </c>
      <c r="AN16" s="51" t="s">
        <v>713</v>
      </c>
    </row>
    <row r="17" spans="1:40" s="2" customFormat="1" ht="16.5">
      <c r="A17" s="55" t="s">
        <v>54</v>
      </c>
      <c r="B17" s="34" t="s">
        <v>628</v>
      </c>
      <c r="C17" s="122"/>
      <c r="D17" s="176">
        <v>25</v>
      </c>
      <c r="E17" s="130"/>
      <c r="F17" s="130"/>
      <c r="G17" s="271">
        <v>7619.72</v>
      </c>
      <c r="H17" s="279">
        <f t="shared" si="1"/>
        <v>-7619.72</v>
      </c>
      <c r="I17" s="48">
        <v>1</v>
      </c>
      <c r="J17" s="47" t="s">
        <v>747</v>
      </c>
      <c r="K17" s="47" t="s">
        <v>763</v>
      </c>
      <c r="L17" s="47" t="s">
        <v>716</v>
      </c>
      <c r="M17" s="51">
        <v>2</v>
      </c>
      <c r="N17" s="51" t="s">
        <v>688</v>
      </c>
      <c r="O17" s="51" t="s">
        <v>688</v>
      </c>
      <c r="P17" s="51" t="s">
        <v>688</v>
      </c>
      <c r="Q17" s="51" t="s">
        <v>688</v>
      </c>
      <c r="R17" s="51" t="s">
        <v>688</v>
      </c>
      <c r="S17" s="51" t="s">
        <v>688</v>
      </c>
      <c r="T17" s="51" t="s">
        <v>688</v>
      </c>
      <c r="U17" s="51" t="s">
        <v>713</v>
      </c>
      <c r="V17" s="51" t="s">
        <v>713</v>
      </c>
      <c r="W17" s="51" t="s">
        <v>713</v>
      </c>
      <c r="X17" s="51" t="s">
        <v>713</v>
      </c>
      <c r="Y17" s="51" t="s">
        <v>713</v>
      </c>
      <c r="Z17" s="51" t="s">
        <v>713</v>
      </c>
      <c r="AA17" s="51" t="s">
        <v>713</v>
      </c>
      <c r="AB17" s="51" t="s">
        <v>713</v>
      </c>
      <c r="AC17" s="51" t="s">
        <v>713</v>
      </c>
      <c r="AD17" s="51" t="s">
        <v>713</v>
      </c>
      <c r="AE17" s="51" t="s">
        <v>713</v>
      </c>
      <c r="AF17" s="36" t="s">
        <v>688</v>
      </c>
      <c r="AG17" s="36" t="s">
        <v>688</v>
      </c>
      <c r="AH17" s="51" t="s">
        <v>713</v>
      </c>
      <c r="AI17" s="51" t="s">
        <v>713</v>
      </c>
      <c r="AJ17" s="51" t="s">
        <v>713</v>
      </c>
      <c r="AK17" s="51" t="s">
        <v>713</v>
      </c>
      <c r="AL17" s="51" t="s">
        <v>713</v>
      </c>
      <c r="AM17" s="51" t="s">
        <v>713</v>
      </c>
      <c r="AN17" s="51" t="s">
        <v>713</v>
      </c>
    </row>
    <row r="18" spans="1:40" s="2" customFormat="1" ht="16.5">
      <c r="A18" s="55" t="s">
        <v>56</v>
      </c>
      <c r="B18" s="34" t="s">
        <v>629</v>
      </c>
      <c r="C18" s="122"/>
      <c r="D18" s="176">
        <v>13.18</v>
      </c>
      <c r="E18" s="130"/>
      <c r="F18" s="130"/>
      <c r="G18" s="273">
        <v>25820.09</v>
      </c>
      <c r="H18" s="279">
        <f t="shared" si="1"/>
        <v>-25820.09</v>
      </c>
      <c r="I18" s="48">
        <v>1</v>
      </c>
      <c r="J18" s="47" t="s">
        <v>747</v>
      </c>
      <c r="K18" s="47" t="s">
        <v>763</v>
      </c>
      <c r="L18" s="47" t="s">
        <v>716</v>
      </c>
      <c r="M18" s="51">
        <v>2</v>
      </c>
      <c r="N18" s="51" t="s">
        <v>688</v>
      </c>
      <c r="O18" s="51" t="s">
        <v>688</v>
      </c>
      <c r="P18" s="51" t="s">
        <v>688</v>
      </c>
      <c r="Q18" s="51" t="s">
        <v>688</v>
      </c>
      <c r="R18" s="51" t="s">
        <v>688</v>
      </c>
      <c r="S18" s="51" t="s">
        <v>688</v>
      </c>
      <c r="T18" s="51" t="s">
        <v>688</v>
      </c>
      <c r="U18" s="51" t="s">
        <v>713</v>
      </c>
      <c r="V18" s="51" t="s">
        <v>713</v>
      </c>
      <c r="W18" s="51" t="s">
        <v>713</v>
      </c>
      <c r="X18" s="51" t="s">
        <v>713</v>
      </c>
      <c r="Y18" s="51" t="s">
        <v>713</v>
      </c>
      <c r="Z18" s="51" t="s">
        <v>713</v>
      </c>
      <c r="AA18" s="51" t="s">
        <v>713</v>
      </c>
      <c r="AB18" s="51" t="s">
        <v>713</v>
      </c>
      <c r="AC18" s="51" t="s">
        <v>713</v>
      </c>
      <c r="AD18" s="51" t="s">
        <v>713</v>
      </c>
      <c r="AE18" s="51" t="s">
        <v>713</v>
      </c>
      <c r="AF18" s="36" t="s">
        <v>688</v>
      </c>
      <c r="AG18" s="36" t="s">
        <v>688</v>
      </c>
      <c r="AH18" s="51" t="s">
        <v>713</v>
      </c>
      <c r="AI18" s="51" t="s">
        <v>713</v>
      </c>
      <c r="AJ18" s="51" t="s">
        <v>713</v>
      </c>
      <c r="AK18" s="51" t="s">
        <v>713</v>
      </c>
      <c r="AL18" s="51" t="s">
        <v>713</v>
      </c>
      <c r="AM18" s="51" t="s">
        <v>713</v>
      </c>
      <c r="AN18" s="51" t="s">
        <v>713</v>
      </c>
    </row>
    <row r="19" spans="1:40" s="2" customFormat="1" ht="16.5">
      <c r="A19" s="55" t="s">
        <v>57</v>
      </c>
      <c r="B19" s="34" t="s">
        <v>630</v>
      </c>
      <c r="C19" s="122"/>
      <c r="D19" s="176">
        <v>9.41</v>
      </c>
      <c r="E19" s="130"/>
      <c r="F19" s="130"/>
      <c r="G19" s="273">
        <v>5883.13</v>
      </c>
      <c r="H19" s="279">
        <f t="shared" si="1"/>
        <v>-5883.13</v>
      </c>
      <c r="I19" s="48">
        <v>1</v>
      </c>
      <c r="J19" s="47" t="s">
        <v>747</v>
      </c>
      <c r="K19" s="47" t="s">
        <v>763</v>
      </c>
      <c r="L19" s="47" t="s">
        <v>716</v>
      </c>
      <c r="M19" s="51">
        <v>2</v>
      </c>
      <c r="N19" s="51" t="s">
        <v>688</v>
      </c>
      <c r="O19" s="51" t="s">
        <v>688</v>
      </c>
      <c r="P19" s="51" t="s">
        <v>688</v>
      </c>
      <c r="Q19" s="51" t="s">
        <v>688</v>
      </c>
      <c r="R19" s="51" t="s">
        <v>688</v>
      </c>
      <c r="S19" s="51" t="s">
        <v>688</v>
      </c>
      <c r="T19" s="51" t="s">
        <v>688</v>
      </c>
      <c r="U19" s="51" t="s">
        <v>713</v>
      </c>
      <c r="V19" s="51" t="s">
        <v>713</v>
      </c>
      <c r="W19" s="51" t="s">
        <v>713</v>
      </c>
      <c r="X19" s="51" t="s">
        <v>713</v>
      </c>
      <c r="Y19" s="51" t="s">
        <v>713</v>
      </c>
      <c r="Z19" s="51" t="s">
        <v>713</v>
      </c>
      <c r="AA19" s="51" t="s">
        <v>713</v>
      </c>
      <c r="AB19" s="51" t="s">
        <v>713</v>
      </c>
      <c r="AC19" s="51" t="s">
        <v>713</v>
      </c>
      <c r="AD19" s="51" t="s">
        <v>713</v>
      </c>
      <c r="AE19" s="51" t="s">
        <v>713</v>
      </c>
      <c r="AF19" s="36" t="s">
        <v>688</v>
      </c>
      <c r="AG19" s="36" t="s">
        <v>688</v>
      </c>
      <c r="AH19" s="51" t="s">
        <v>713</v>
      </c>
      <c r="AI19" s="51" t="s">
        <v>713</v>
      </c>
      <c r="AJ19" s="51" t="s">
        <v>713</v>
      </c>
      <c r="AK19" s="51" t="s">
        <v>713</v>
      </c>
      <c r="AL19" s="51" t="s">
        <v>713</v>
      </c>
      <c r="AM19" s="51" t="s">
        <v>713</v>
      </c>
      <c r="AN19" s="51" t="s">
        <v>713</v>
      </c>
    </row>
    <row r="20" spans="1:40" s="2" customFormat="1" ht="16.5">
      <c r="A20" s="55" t="s">
        <v>59</v>
      </c>
      <c r="B20" s="34" t="s">
        <v>583</v>
      </c>
      <c r="C20" s="122"/>
      <c r="D20" s="176">
        <v>52.69</v>
      </c>
      <c r="E20" s="130"/>
      <c r="F20" s="130"/>
      <c r="G20" s="271">
        <v>14658.38</v>
      </c>
      <c r="H20" s="279">
        <f t="shared" si="1"/>
        <v>-14658.38</v>
      </c>
      <c r="I20" s="48">
        <v>1</v>
      </c>
      <c r="J20" s="47" t="s">
        <v>747</v>
      </c>
      <c r="K20" s="47" t="s">
        <v>763</v>
      </c>
      <c r="L20" s="47" t="s">
        <v>716</v>
      </c>
      <c r="M20" s="51">
        <v>2</v>
      </c>
      <c r="N20" s="51" t="s">
        <v>688</v>
      </c>
      <c r="O20" s="51" t="s">
        <v>688</v>
      </c>
      <c r="P20" s="51" t="s">
        <v>688</v>
      </c>
      <c r="Q20" s="51" t="s">
        <v>688</v>
      </c>
      <c r="R20" s="51" t="s">
        <v>688</v>
      </c>
      <c r="S20" s="51" t="s">
        <v>688</v>
      </c>
      <c r="T20" s="51" t="s">
        <v>688</v>
      </c>
      <c r="U20" s="51" t="s">
        <v>713</v>
      </c>
      <c r="V20" s="51" t="s">
        <v>713</v>
      </c>
      <c r="W20" s="51" t="s">
        <v>713</v>
      </c>
      <c r="X20" s="51" t="s">
        <v>713</v>
      </c>
      <c r="Y20" s="51" t="s">
        <v>713</v>
      </c>
      <c r="Z20" s="51" t="s">
        <v>713</v>
      </c>
      <c r="AA20" s="51" t="s">
        <v>713</v>
      </c>
      <c r="AB20" s="51" t="s">
        <v>713</v>
      </c>
      <c r="AC20" s="51" t="s">
        <v>713</v>
      </c>
      <c r="AD20" s="51" t="s">
        <v>713</v>
      </c>
      <c r="AE20" s="51" t="s">
        <v>713</v>
      </c>
      <c r="AF20" s="36" t="s">
        <v>688</v>
      </c>
      <c r="AG20" s="36" t="s">
        <v>688</v>
      </c>
      <c r="AH20" s="51" t="s">
        <v>713</v>
      </c>
      <c r="AI20" s="51" t="s">
        <v>713</v>
      </c>
      <c r="AJ20" s="51" t="s">
        <v>713</v>
      </c>
      <c r="AK20" s="51" t="s">
        <v>713</v>
      </c>
      <c r="AL20" s="51" t="s">
        <v>713</v>
      </c>
      <c r="AM20" s="51" t="s">
        <v>713</v>
      </c>
      <c r="AN20" s="51" t="s">
        <v>713</v>
      </c>
    </row>
    <row r="21" spans="1:40" s="2" customFormat="1" ht="16.5">
      <c r="A21" s="55" t="s">
        <v>61</v>
      </c>
      <c r="B21" s="34" t="s">
        <v>81</v>
      </c>
      <c r="C21" s="122"/>
      <c r="D21" s="176">
        <v>60.56</v>
      </c>
      <c r="E21" s="130">
        <v>250</v>
      </c>
      <c r="F21" s="130">
        <f>D21*E21</f>
        <v>15140</v>
      </c>
      <c r="G21" s="271"/>
      <c r="H21" s="279">
        <f t="shared" si="1"/>
        <v>15140</v>
      </c>
      <c r="I21" s="48">
        <v>1</v>
      </c>
      <c r="J21" s="47" t="s">
        <v>747</v>
      </c>
      <c r="K21" s="47" t="s">
        <v>763</v>
      </c>
      <c r="L21" s="47" t="s">
        <v>716</v>
      </c>
      <c r="M21" s="51">
        <v>2</v>
      </c>
      <c r="N21" s="51" t="s">
        <v>688</v>
      </c>
      <c r="O21" s="51" t="s">
        <v>688</v>
      </c>
      <c r="P21" s="51" t="s">
        <v>688</v>
      </c>
      <c r="Q21" s="51" t="s">
        <v>688</v>
      </c>
      <c r="R21" s="51" t="s">
        <v>688</v>
      </c>
      <c r="S21" s="51" t="s">
        <v>688</v>
      </c>
      <c r="T21" s="51" t="s">
        <v>688</v>
      </c>
      <c r="U21" s="51" t="s">
        <v>713</v>
      </c>
      <c r="V21" s="51" t="s">
        <v>713</v>
      </c>
      <c r="W21" s="51" t="s">
        <v>713</v>
      </c>
      <c r="X21" s="51" t="s">
        <v>713</v>
      </c>
      <c r="Y21" s="51" t="s">
        <v>713</v>
      </c>
      <c r="Z21" s="51" t="s">
        <v>713</v>
      </c>
      <c r="AA21" s="51" t="s">
        <v>713</v>
      </c>
      <c r="AB21" s="51" t="s">
        <v>713</v>
      </c>
      <c r="AC21" s="51" t="s">
        <v>713</v>
      </c>
      <c r="AD21" s="51" t="s">
        <v>713</v>
      </c>
      <c r="AE21" s="51" t="s">
        <v>713</v>
      </c>
      <c r="AF21" s="36" t="s">
        <v>688</v>
      </c>
      <c r="AG21" s="36" t="s">
        <v>688</v>
      </c>
      <c r="AH21" s="51" t="s">
        <v>713</v>
      </c>
      <c r="AI21" s="51" t="s">
        <v>713</v>
      </c>
      <c r="AJ21" s="51" t="s">
        <v>713</v>
      </c>
      <c r="AK21" s="51" t="s">
        <v>713</v>
      </c>
      <c r="AL21" s="51" t="s">
        <v>713</v>
      </c>
      <c r="AM21" s="51" t="s">
        <v>713</v>
      </c>
      <c r="AN21" s="51" t="s">
        <v>713</v>
      </c>
    </row>
    <row r="22" spans="1:40" s="2" customFormat="1" ht="16.5">
      <c r="A22" s="55" t="s">
        <v>62</v>
      </c>
      <c r="B22" s="34" t="s">
        <v>631</v>
      </c>
      <c r="C22" s="122"/>
      <c r="D22" s="272">
        <v>24.09</v>
      </c>
      <c r="E22" s="130"/>
      <c r="F22" s="130"/>
      <c r="G22" s="271">
        <v>10609.36</v>
      </c>
      <c r="H22" s="279">
        <f t="shared" si="1"/>
        <v>-10609.36</v>
      </c>
      <c r="I22" s="48">
        <v>1</v>
      </c>
      <c r="J22" s="47" t="s">
        <v>747</v>
      </c>
      <c r="K22" s="47" t="s">
        <v>763</v>
      </c>
      <c r="L22" s="47" t="s">
        <v>716</v>
      </c>
      <c r="M22" s="51">
        <v>2</v>
      </c>
      <c r="N22" s="51" t="s">
        <v>688</v>
      </c>
      <c r="O22" s="51" t="s">
        <v>688</v>
      </c>
      <c r="P22" s="51" t="s">
        <v>688</v>
      </c>
      <c r="Q22" s="51" t="s">
        <v>688</v>
      </c>
      <c r="R22" s="51" t="s">
        <v>688</v>
      </c>
      <c r="S22" s="51" t="s">
        <v>688</v>
      </c>
      <c r="T22" s="51" t="s">
        <v>688</v>
      </c>
      <c r="U22" s="51" t="s">
        <v>713</v>
      </c>
      <c r="V22" s="51" t="s">
        <v>713</v>
      </c>
      <c r="W22" s="51" t="s">
        <v>713</v>
      </c>
      <c r="X22" s="51" t="s">
        <v>713</v>
      </c>
      <c r="Y22" s="51" t="s">
        <v>713</v>
      </c>
      <c r="Z22" s="51" t="s">
        <v>713</v>
      </c>
      <c r="AA22" s="51" t="s">
        <v>713</v>
      </c>
      <c r="AB22" s="51" t="s">
        <v>713</v>
      </c>
      <c r="AC22" s="51" t="s">
        <v>713</v>
      </c>
      <c r="AD22" s="51" t="s">
        <v>713</v>
      </c>
      <c r="AE22" s="51" t="s">
        <v>713</v>
      </c>
      <c r="AF22" s="36" t="s">
        <v>688</v>
      </c>
      <c r="AG22" s="36" t="s">
        <v>688</v>
      </c>
      <c r="AH22" s="51" t="s">
        <v>713</v>
      </c>
      <c r="AI22" s="51" t="s">
        <v>713</v>
      </c>
      <c r="AJ22" s="51" t="s">
        <v>713</v>
      </c>
      <c r="AK22" s="51" t="s">
        <v>713</v>
      </c>
      <c r="AL22" s="51" t="s">
        <v>713</v>
      </c>
      <c r="AM22" s="51" t="s">
        <v>713</v>
      </c>
      <c r="AN22" s="51" t="s">
        <v>713</v>
      </c>
    </row>
    <row r="23" spans="1:40" s="2" customFormat="1" ht="16.5">
      <c r="A23" s="55" t="s">
        <v>64</v>
      </c>
      <c r="B23" s="42" t="s">
        <v>97</v>
      </c>
      <c r="C23" s="123"/>
      <c r="D23" s="176">
        <v>15.93</v>
      </c>
      <c r="E23" s="130"/>
      <c r="F23" s="130"/>
      <c r="G23" s="274">
        <v>6282.16</v>
      </c>
      <c r="H23" s="279">
        <f t="shared" si="1"/>
        <v>-6282.16</v>
      </c>
      <c r="I23" s="48">
        <v>1</v>
      </c>
      <c r="J23" s="47" t="s">
        <v>747</v>
      </c>
      <c r="K23" s="47" t="s">
        <v>763</v>
      </c>
      <c r="L23" s="47" t="s">
        <v>716</v>
      </c>
      <c r="M23" s="37">
        <v>2</v>
      </c>
      <c r="N23" s="37" t="s">
        <v>688</v>
      </c>
      <c r="O23" s="37" t="s">
        <v>688</v>
      </c>
      <c r="P23" s="37" t="s">
        <v>688</v>
      </c>
      <c r="Q23" s="37" t="s">
        <v>688</v>
      </c>
      <c r="R23" s="37" t="s">
        <v>688</v>
      </c>
      <c r="S23" s="37" t="s">
        <v>688</v>
      </c>
      <c r="T23" s="37" t="s">
        <v>688</v>
      </c>
      <c r="U23" s="51" t="s">
        <v>713</v>
      </c>
      <c r="V23" s="51" t="s">
        <v>713</v>
      </c>
      <c r="W23" s="51" t="s">
        <v>713</v>
      </c>
      <c r="X23" s="51" t="s">
        <v>713</v>
      </c>
      <c r="Y23" s="51" t="s">
        <v>713</v>
      </c>
      <c r="Z23" s="51" t="s">
        <v>713</v>
      </c>
      <c r="AA23" s="51" t="s">
        <v>713</v>
      </c>
      <c r="AB23" s="51" t="s">
        <v>713</v>
      </c>
      <c r="AC23" s="51" t="s">
        <v>713</v>
      </c>
      <c r="AD23" s="51" t="s">
        <v>713</v>
      </c>
      <c r="AE23" s="51" t="s">
        <v>713</v>
      </c>
      <c r="AF23" s="36" t="s">
        <v>688</v>
      </c>
      <c r="AG23" s="36" t="s">
        <v>688</v>
      </c>
      <c r="AH23" s="51" t="s">
        <v>713</v>
      </c>
      <c r="AI23" s="51" t="s">
        <v>713</v>
      </c>
      <c r="AJ23" s="51" t="s">
        <v>713</v>
      </c>
      <c r="AK23" s="51" t="s">
        <v>713</v>
      </c>
      <c r="AL23" s="51" t="s">
        <v>713</v>
      </c>
      <c r="AM23" s="51" t="s">
        <v>713</v>
      </c>
      <c r="AN23" s="51" t="s">
        <v>713</v>
      </c>
    </row>
    <row r="24" spans="1:40" s="2" customFormat="1" ht="16.5">
      <c r="A24" s="55" t="s">
        <v>66</v>
      </c>
      <c r="B24" s="34" t="s">
        <v>107</v>
      </c>
      <c r="C24" s="58"/>
      <c r="D24" s="176">
        <v>107.53</v>
      </c>
      <c r="E24" s="130">
        <v>250</v>
      </c>
      <c r="F24" s="130">
        <f>D24*E24</f>
        <v>26882.5</v>
      </c>
      <c r="G24" s="275"/>
      <c r="H24" s="279">
        <f t="shared" si="1"/>
        <v>26882.5</v>
      </c>
      <c r="I24" s="48">
        <v>1</v>
      </c>
      <c r="J24" s="47" t="s">
        <v>747</v>
      </c>
      <c r="K24" s="47" t="s">
        <v>763</v>
      </c>
      <c r="L24" s="47" t="s">
        <v>716</v>
      </c>
      <c r="M24" s="51">
        <v>2</v>
      </c>
      <c r="N24" s="51" t="s">
        <v>688</v>
      </c>
      <c r="O24" s="51" t="s">
        <v>688</v>
      </c>
      <c r="P24" s="51" t="s">
        <v>688</v>
      </c>
      <c r="Q24" s="51" t="s">
        <v>688</v>
      </c>
      <c r="R24" s="51" t="s">
        <v>688</v>
      </c>
      <c r="S24" s="51" t="s">
        <v>688</v>
      </c>
      <c r="T24" s="51" t="s">
        <v>688</v>
      </c>
      <c r="U24" s="51" t="s">
        <v>713</v>
      </c>
      <c r="V24" s="51" t="s">
        <v>713</v>
      </c>
      <c r="W24" s="51" t="s">
        <v>713</v>
      </c>
      <c r="X24" s="51" t="s">
        <v>713</v>
      </c>
      <c r="Y24" s="51" t="s">
        <v>713</v>
      </c>
      <c r="Z24" s="51" t="s">
        <v>713</v>
      </c>
      <c r="AA24" s="51" t="s">
        <v>713</v>
      </c>
      <c r="AB24" s="51" t="s">
        <v>713</v>
      </c>
      <c r="AC24" s="51" t="s">
        <v>713</v>
      </c>
      <c r="AD24" s="51" t="s">
        <v>713</v>
      </c>
      <c r="AE24" s="51" t="s">
        <v>713</v>
      </c>
      <c r="AF24" s="36" t="s">
        <v>688</v>
      </c>
      <c r="AG24" s="36" t="s">
        <v>688</v>
      </c>
      <c r="AH24" s="51" t="s">
        <v>713</v>
      </c>
      <c r="AI24" s="51" t="s">
        <v>713</v>
      </c>
      <c r="AJ24" s="51" t="s">
        <v>713</v>
      </c>
      <c r="AK24" s="51" t="s">
        <v>713</v>
      </c>
      <c r="AL24" s="51" t="s">
        <v>713</v>
      </c>
      <c r="AM24" s="51" t="s">
        <v>713</v>
      </c>
      <c r="AN24" s="51" t="s">
        <v>713</v>
      </c>
    </row>
    <row r="25" spans="1:40" s="2" customFormat="1" ht="16.5">
      <c r="A25" s="55" t="s">
        <v>68</v>
      </c>
      <c r="B25" s="34" t="s">
        <v>139</v>
      </c>
      <c r="C25" s="58"/>
      <c r="D25" s="174">
        <v>14.31</v>
      </c>
      <c r="E25" s="130"/>
      <c r="F25" s="130"/>
      <c r="G25" s="251">
        <v>4827.86</v>
      </c>
      <c r="H25" s="279">
        <f t="shared" si="1"/>
        <v>-4827.86</v>
      </c>
      <c r="I25" s="48">
        <v>1</v>
      </c>
      <c r="J25" s="47" t="s">
        <v>747</v>
      </c>
      <c r="K25" s="47" t="s">
        <v>763</v>
      </c>
      <c r="L25" s="47" t="s">
        <v>716</v>
      </c>
      <c r="M25" s="51">
        <v>2</v>
      </c>
      <c r="N25" s="51" t="s">
        <v>688</v>
      </c>
      <c r="O25" s="51" t="s">
        <v>688</v>
      </c>
      <c r="P25" s="51" t="s">
        <v>688</v>
      </c>
      <c r="Q25" s="51" t="s">
        <v>688</v>
      </c>
      <c r="R25" s="51" t="s">
        <v>688</v>
      </c>
      <c r="S25" s="51" t="s">
        <v>688</v>
      </c>
      <c r="T25" s="51" t="s">
        <v>688</v>
      </c>
      <c r="U25" s="51" t="s">
        <v>713</v>
      </c>
      <c r="V25" s="51" t="s">
        <v>713</v>
      </c>
      <c r="W25" s="51" t="s">
        <v>713</v>
      </c>
      <c r="X25" s="51" t="s">
        <v>713</v>
      </c>
      <c r="Y25" s="51" t="s">
        <v>713</v>
      </c>
      <c r="Z25" s="51" t="s">
        <v>713</v>
      </c>
      <c r="AA25" s="51" t="s">
        <v>713</v>
      </c>
      <c r="AB25" s="51" t="s">
        <v>713</v>
      </c>
      <c r="AC25" s="51" t="s">
        <v>713</v>
      </c>
      <c r="AD25" s="51" t="s">
        <v>713</v>
      </c>
      <c r="AE25" s="51" t="s">
        <v>713</v>
      </c>
      <c r="AF25" s="36" t="s">
        <v>688</v>
      </c>
      <c r="AG25" s="36" t="s">
        <v>688</v>
      </c>
      <c r="AH25" s="51" t="s">
        <v>713</v>
      </c>
      <c r="AI25" s="51" t="s">
        <v>713</v>
      </c>
      <c r="AJ25" s="51" t="s">
        <v>713</v>
      </c>
      <c r="AK25" s="51" t="s">
        <v>713</v>
      </c>
      <c r="AL25" s="51" t="s">
        <v>713</v>
      </c>
      <c r="AM25" s="51" t="s">
        <v>713</v>
      </c>
      <c r="AN25" s="51" t="s">
        <v>713</v>
      </c>
    </row>
    <row r="26" spans="1:40" s="2" customFormat="1" ht="16.5">
      <c r="A26" s="55" t="s">
        <v>70</v>
      </c>
      <c r="B26" s="34" t="s">
        <v>632</v>
      </c>
      <c r="C26" s="58"/>
      <c r="D26" s="174">
        <v>20</v>
      </c>
      <c r="E26" s="130"/>
      <c r="F26" s="130"/>
      <c r="G26" s="251">
        <v>7855.96</v>
      </c>
      <c r="H26" s="279">
        <f t="shared" si="1"/>
        <v>-7855.96</v>
      </c>
      <c r="I26" s="48">
        <v>1</v>
      </c>
      <c r="J26" s="47" t="s">
        <v>747</v>
      </c>
      <c r="K26" s="47" t="s">
        <v>763</v>
      </c>
      <c r="L26" s="47" t="s">
        <v>716</v>
      </c>
      <c r="M26" s="51">
        <v>2</v>
      </c>
      <c r="N26" s="51" t="s">
        <v>688</v>
      </c>
      <c r="O26" s="51" t="s">
        <v>688</v>
      </c>
      <c r="P26" s="51" t="s">
        <v>688</v>
      </c>
      <c r="Q26" s="51" t="s">
        <v>688</v>
      </c>
      <c r="R26" s="51" t="s">
        <v>688</v>
      </c>
      <c r="S26" s="51" t="s">
        <v>688</v>
      </c>
      <c r="T26" s="51" t="s">
        <v>688</v>
      </c>
      <c r="U26" s="51" t="s">
        <v>713</v>
      </c>
      <c r="V26" s="51" t="s">
        <v>713</v>
      </c>
      <c r="W26" s="51" t="s">
        <v>713</v>
      </c>
      <c r="X26" s="51" t="s">
        <v>713</v>
      </c>
      <c r="Y26" s="51" t="s">
        <v>713</v>
      </c>
      <c r="Z26" s="51" t="s">
        <v>713</v>
      </c>
      <c r="AA26" s="51" t="s">
        <v>713</v>
      </c>
      <c r="AB26" s="51" t="s">
        <v>713</v>
      </c>
      <c r="AC26" s="51" t="s">
        <v>713</v>
      </c>
      <c r="AD26" s="51" t="s">
        <v>713</v>
      </c>
      <c r="AE26" s="51" t="s">
        <v>713</v>
      </c>
      <c r="AF26" s="36" t="s">
        <v>688</v>
      </c>
      <c r="AG26" s="36" t="s">
        <v>688</v>
      </c>
      <c r="AH26" s="51" t="s">
        <v>713</v>
      </c>
      <c r="AI26" s="51" t="s">
        <v>713</v>
      </c>
      <c r="AJ26" s="51" t="s">
        <v>713</v>
      </c>
      <c r="AK26" s="51" t="s">
        <v>713</v>
      </c>
      <c r="AL26" s="51" t="s">
        <v>713</v>
      </c>
      <c r="AM26" s="51" t="s">
        <v>713</v>
      </c>
      <c r="AN26" s="51" t="s">
        <v>713</v>
      </c>
    </row>
    <row r="27" spans="1:40" s="2" customFormat="1" ht="16.5">
      <c r="A27" s="55" t="s">
        <v>71</v>
      </c>
      <c r="B27" s="34" t="s">
        <v>633</v>
      </c>
      <c r="C27" s="58"/>
      <c r="D27" s="174">
        <v>34.35</v>
      </c>
      <c r="E27" s="130"/>
      <c r="F27" s="130"/>
      <c r="G27" s="251">
        <v>13492.6</v>
      </c>
      <c r="H27" s="279">
        <f t="shared" si="1"/>
        <v>-13492.6</v>
      </c>
      <c r="I27" s="48">
        <v>1</v>
      </c>
      <c r="J27" s="47" t="s">
        <v>747</v>
      </c>
      <c r="K27" s="47" t="s">
        <v>763</v>
      </c>
      <c r="L27" s="47" t="s">
        <v>716</v>
      </c>
      <c r="M27" s="51">
        <v>2</v>
      </c>
      <c r="N27" s="51" t="s">
        <v>688</v>
      </c>
      <c r="O27" s="51" t="s">
        <v>688</v>
      </c>
      <c r="P27" s="51" t="s">
        <v>688</v>
      </c>
      <c r="Q27" s="51" t="s">
        <v>688</v>
      </c>
      <c r="R27" s="51" t="s">
        <v>688</v>
      </c>
      <c r="S27" s="51" t="s">
        <v>688</v>
      </c>
      <c r="T27" s="51" t="s">
        <v>688</v>
      </c>
      <c r="U27" s="51" t="s">
        <v>713</v>
      </c>
      <c r="V27" s="51" t="s">
        <v>713</v>
      </c>
      <c r="W27" s="51" t="s">
        <v>713</v>
      </c>
      <c r="X27" s="51" t="s">
        <v>713</v>
      </c>
      <c r="Y27" s="51" t="s">
        <v>713</v>
      </c>
      <c r="Z27" s="51" t="s">
        <v>713</v>
      </c>
      <c r="AA27" s="51" t="s">
        <v>713</v>
      </c>
      <c r="AB27" s="51" t="s">
        <v>713</v>
      </c>
      <c r="AC27" s="51" t="s">
        <v>713</v>
      </c>
      <c r="AD27" s="51" t="s">
        <v>713</v>
      </c>
      <c r="AE27" s="51" t="s">
        <v>713</v>
      </c>
      <c r="AF27" s="36" t="s">
        <v>688</v>
      </c>
      <c r="AG27" s="36" t="s">
        <v>688</v>
      </c>
      <c r="AH27" s="51" t="s">
        <v>713</v>
      </c>
      <c r="AI27" s="51" t="s">
        <v>713</v>
      </c>
      <c r="AJ27" s="51" t="s">
        <v>713</v>
      </c>
      <c r="AK27" s="51" t="s">
        <v>713</v>
      </c>
      <c r="AL27" s="51" t="s">
        <v>713</v>
      </c>
      <c r="AM27" s="51" t="s">
        <v>713</v>
      </c>
      <c r="AN27" s="51" t="s">
        <v>713</v>
      </c>
    </row>
    <row r="28" spans="1:40" s="2" customFormat="1" ht="16.5">
      <c r="A28" s="55" t="s">
        <v>73</v>
      </c>
      <c r="B28" s="34" t="s">
        <v>593</v>
      </c>
      <c r="C28" s="58"/>
      <c r="D28" s="174">
        <v>14</v>
      </c>
      <c r="E28" s="130">
        <v>250</v>
      </c>
      <c r="F28" s="130">
        <f>D28*E28</f>
        <v>3500</v>
      </c>
      <c r="G28" s="251"/>
      <c r="H28" s="279">
        <f t="shared" si="1"/>
        <v>3500</v>
      </c>
      <c r="I28" s="48">
        <v>1</v>
      </c>
      <c r="J28" s="47" t="s">
        <v>747</v>
      </c>
      <c r="K28" s="47" t="s">
        <v>763</v>
      </c>
      <c r="L28" s="47" t="s">
        <v>716</v>
      </c>
      <c r="M28" s="51">
        <v>2</v>
      </c>
      <c r="N28" s="51" t="s">
        <v>688</v>
      </c>
      <c r="O28" s="51" t="s">
        <v>688</v>
      </c>
      <c r="P28" s="51" t="s">
        <v>688</v>
      </c>
      <c r="Q28" s="51" t="s">
        <v>688</v>
      </c>
      <c r="R28" s="51" t="s">
        <v>688</v>
      </c>
      <c r="S28" s="51" t="s">
        <v>688</v>
      </c>
      <c r="T28" s="51" t="s">
        <v>688</v>
      </c>
      <c r="U28" s="51" t="s">
        <v>713</v>
      </c>
      <c r="V28" s="51" t="s">
        <v>713</v>
      </c>
      <c r="W28" s="51" t="s">
        <v>713</v>
      </c>
      <c r="X28" s="51" t="s">
        <v>713</v>
      </c>
      <c r="Y28" s="51" t="s">
        <v>713</v>
      </c>
      <c r="Z28" s="51" t="s">
        <v>713</v>
      </c>
      <c r="AA28" s="51" t="s">
        <v>713</v>
      </c>
      <c r="AB28" s="51" t="s">
        <v>713</v>
      </c>
      <c r="AC28" s="51" t="s">
        <v>713</v>
      </c>
      <c r="AD28" s="51" t="s">
        <v>713</v>
      </c>
      <c r="AE28" s="51" t="s">
        <v>713</v>
      </c>
      <c r="AF28" s="36" t="s">
        <v>688</v>
      </c>
      <c r="AG28" s="36" t="s">
        <v>688</v>
      </c>
      <c r="AH28" s="51" t="s">
        <v>713</v>
      </c>
      <c r="AI28" s="51" t="s">
        <v>713</v>
      </c>
      <c r="AJ28" s="51" t="s">
        <v>713</v>
      </c>
      <c r="AK28" s="51" t="s">
        <v>713</v>
      </c>
      <c r="AL28" s="51" t="s">
        <v>713</v>
      </c>
      <c r="AM28" s="51" t="s">
        <v>713</v>
      </c>
      <c r="AN28" s="51" t="s">
        <v>713</v>
      </c>
    </row>
    <row r="29" spans="1:40" s="2" customFormat="1" ht="16.5">
      <c r="A29" s="55" t="s">
        <v>75</v>
      </c>
      <c r="B29" s="34" t="s">
        <v>634</v>
      </c>
      <c r="C29" s="58"/>
      <c r="D29" s="174">
        <v>17.35</v>
      </c>
      <c r="E29" s="130"/>
      <c r="F29" s="130"/>
      <c r="G29" s="251">
        <v>5960.31</v>
      </c>
      <c r="H29" s="279">
        <f t="shared" si="1"/>
        <v>-5960.31</v>
      </c>
      <c r="I29" s="48">
        <v>1</v>
      </c>
      <c r="J29" s="47" t="s">
        <v>747</v>
      </c>
      <c r="K29" s="47" t="s">
        <v>763</v>
      </c>
      <c r="L29" s="47" t="s">
        <v>716</v>
      </c>
      <c r="M29" s="51">
        <v>2</v>
      </c>
      <c r="N29" s="51" t="s">
        <v>688</v>
      </c>
      <c r="O29" s="51" t="s">
        <v>688</v>
      </c>
      <c r="P29" s="51" t="s">
        <v>688</v>
      </c>
      <c r="Q29" s="51" t="s">
        <v>688</v>
      </c>
      <c r="R29" s="51" t="s">
        <v>688</v>
      </c>
      <c r="S29" s="51" t="s">
        <v>688</v>
      </c>
      <c r="T29" s="51" t="s">
        <v>688</v>
      </c>
      <c r="U29" s="51" t="s">
        <v>713</v>
      </c>
      <c r="V29" s="51" t="s">
        <v>713</v>
      </c>
      <c r="W29" s="51" t="s">
        <v>713</v>
      </c>
      <c r="X29" s="51" t="s">
        <v>713</v>
      </c>
      <c r="Y29" s="51" t="s">
        <v>713</v>
      </c>
      <c r="Z29" s="51" t="s">
        <v>713</v>
      </c>
      <c r="AA29" s="51" t="s">
        <v>713</v>
      </c>
      <c r="AB29" s="51" t="s">
        <v>713</v>
      </c>
      <c r="AC29" s="51" t="s">
        <v>713</v>
      </c>
      <c r="AD29" s="51" t="s">
        <v>713</v>
      </c>
      <c r="AE29" s="51" t="s">
        <v>713</v>
      </c>
      <c r="AF29" s="36" t="s">
        <v>688</v>
      </c>
      <c r="AG29" s="36" t="s">
        <v>688</v>
      </c>
      <c r="AH29" s="51" t="s">
        <v>713</v>
      </c>
      <c r="AI29" s="51" t="s">
        <v>713</v>
      </c>
      <c r="AJ29" s="51" t="s">
        <v>713</v>
      </c>
      <c r="AK29" s="51" t="s">
        <v>713</v>
      </c>
      <c r="AL29" s="51" t="s">
        <v>713</v>
      </c>
      <c r="AM29" s="51" t="s">
        <v>713</v>
      </c>
      <c r="AN29" s="51" t="s">
        <v>713</v>
      </c>
    </row>
    <row r="30" spans="1:40" s="2" customFormat="1" ht="16.5">
      <c r="A30" s="55" t="s">
        <v>76</v>
      </c>
      <c r="B30" s="34" t="s">
        <v>634</v>
      </c>
      <c r="C30" s="58"/>
      <c r="D30" s="174">
        <v>15</v>
      </c>
      <c r="E30" s="130"/>
      <c r="F30" s="130"/>
      <c r="G30" s="251">
        <v>13478.26</v>
      </c>
      <c r="H30" s="279">
        <f t="shared" si="1"/>
        <v>-13478.26</v>
      </c>
      <c r="I30" s="48">
        <v>1</v>
      </c>
      <c r="J30" s="47" t="s">
        <v>747</v>
      </c>
      <c r="K30" s="47" t="s">
        <v>763</v>
      </c>
      <c r="L30" s="47" t="s">
        <v>716</v>
      </c>
      <c r="M30" s="51">
        <v>2</v>
      </c>
      <c r="N30" s="51" t="s">
        <v>688</v>
      </c>
      <c r="O30" s="51" t="s">
        <v>688</v>
      </c>
      <c r="P30" s="51" t="s">
        <v>688</v>
      </c>
      <c r="Q30" s="51" t="s">
        <v>688</v>
      </c>
      <c r="R30" s="51" t="s">
        <v>688</v>
      </c>
      <c r="S30" s="51" t="s">
        <v>688</v>
      </c>
      <c r="T30" s="51" t="s">
        <v>688</v>
      </c>
      <c r="U30" s="51" t="s">
        <v>713</v>
      </c>
      <c r="V30" s="51" t="s">
        <v>713</v>
      </c>
      <c r="W30" s="51" t="s">
        <v>713</v>
      </c>
      <c r="X30" s="51" t="s">
        <v>713</v>
      </c>
      <c r="Y30" s="51" t="s">
        <v>713</v>
      </c>
      <c r="Z30" s="51" t="s">
        <v>713</v>
      </c>
      <c r="AA30" s="51" t="s">
        <v>713</v>
      </c>
      <c r="AB30" s="51" t="s">
        <v>713</v>
      </c>
      <c r="AC30" s="51" t="s">
        <v>713</v>
      </c>
      <c r="AD30" s="51" t="s">
        <v>713</v>
      </c>
      <c r="AE30" s="51" t="s">
        <v>713</v>
      </c>
      <c r="AF30" s="36" t="s">
        <v>688</v>
      </c>
      <c r="AG30" s="36" t="s">
        <v>688</v>
      </c>
      <c r="AH30" s="51" t="s">
        <v>713</v>
      </c>
      <c r="AI30" s="51" t="s">
        <v>713</v>
      </c>
      <c r="AJ30" s="51" t="s">
        <v>713</v>
      </c>
      <c r="AK30" s="51" t="s">
        <v>713</v>
      </c>
      <c r="AL30" s="51" t="s">
        <v>713</v>
      </c>
      <c r="AM30" s="51" t="s">
        <v>713</v>
      </c>
      <c r="AN30" s="51" t="s">
        <v>713</v>
      </c>
    </row>
    <row r="31" spans="1:40" s="2" customFormat="1" ht="16.5">
      <c r="A31" s="55" t="s">
        <v>78</v>
      </c>
      <c r="B31" s="34" t="s">
        <v>159</v>
      </c>
      <c r="C31" s="58"/>
      <c r="D31" s="174">
        <v>59.92</v>
      </c>
      <c r="E31" s="130">
        <v>250</v>
      </c>
      <c r="F31" s="130">
        <f>D31*E31</f>
        <v>14980</v>
      </c>
      <c r="G31" s="251"/>
      <c r="H31" s="279">
        <f t="shared" si="1"/>
        <v>14980</v>
      </c>
      <c r="I31" s="48">
        <v>1</v>
      </c>
      <c r="J31" s="47" t="s">
        <v>747</v>
      </c>
      <c r="K31" s="47" t="s">
        <v>763</v>
      </c>
      <c r="L31" s="47" t="s">
        <v>716</v>
      </c>
      <c r="M31" s="51">
        <v>2</v>
      </c>
      <c r="N31" s="51" t="s">
        <v>688</v>
      </c>
      <c r="O31" s="51" t="s">
        <v>688</v>
      </c>
      <c r="P31" s="51" t="s">
        <v>688</v>
      </c>
      <c r="Q31" s="51" t="s">
        <v>688</v>
      </c>
      <c r="R31" s="51" t="s">
        <v>688</v>
      </c>
      <c r="S31" s="51" t="s">
        <v>688</v>
      </c>
      <c r="T31" s="51" t="s">
        <v>688</v>
      </c>
      <c r="U31" s="51" t="s">
        <v>713</v>
      </c>
      <c r="V31" s="51" t="s">
        <v>713</v>
      </c>
      <c r="W31" s="51" t="s">
        <v>713</v>
      </c>
      <c r="X31" s="51" t="s">
        <v>713</v>
      </c>
      <c r="Y31" s="51" t="s">
        <v>713</v>
      </c>
      <c r="Z31" s="51" t="s">
        <v>713</v>
      </c>
      <c r="AA31" s="51" t="s">
        <v>713</v>
      </c>
      <c r="AB31" s="51" t="s">
        <v>713</v>
      </c>
      <c r="AC31" s="51" t="s">
        <v>713</v>
      </c>
      <c r="AD31" s="51" t="s">
        <v>713</v>
      </c>
      <c r="AE31" s="51" t="s">
        <v>713</v>
      </c>
      <c r="AF31" s="36" t="s">
        <v>688</v>
      </c>
      <c r="AG31" s="36" t="s">
        <v>688</v>
      </c>
      <c r="AH31" s="51" t="s">
        <v>713</v>
      </c>
      <c r="AI31" s="51" t="s">
        <v>713</v>
      </c>
      <c r="AJ31" s="51" t="s">
        <v>713</v>
      </c>
      <c r="AK31" s="51" t="s">
        <v>713</v>
      </c>
      <c r="AL31" s="51" t="s">
        <v>713</v>
      </c>
      <c r="AM31" s="51" t="s">
        <v>713</v>
      </c>
      <c r="AN31" s="51" t="s">
        <v>713</v>
      </c>
    </row>
    <row r="32" spans="1:40" s="2" customFormat="1" ht="16.5">
      <c r="A32" s="55" t="s">
        <v>80</v>
      </c>
      <c r="B32" s="34" t="s">
        <v>635</v>
      </c>
      <c r="C32" s="58"/>
      <c r="D32" s="174">
        <v>14.1</v>
      </c>
      <c r="E32" s="130"/>
      <c r="F32" s="130"/>
      <c r="G32" s="251">
        <v>5420.68</v>
      </c>
      <c r="H32" s="279">
        <f t="shared" si="1"/>
        <v>-5420.68</v>
      </c>
      <c r="I32" s="48">
        <v>1</v>
      </c>
      <c r="J32" s="47" t="s">
        <v>747</v>
      </c>
      <c r="K32" s="47" t="s">
        <v>763</v>
      </c>
      <c r="L32" s="47" t="s">
        <v>716</v>
      </c>
      <c r="M32" s="51">
        <v>2</v>
      </c>
      <c r="N32" s="51" t="s">
        <v>688</v>
      </c>
      <c r="O32" s="51" t="s">
        <v>688</v>
      </c>
      <c r="P32" s="51" t="s">
        <v>688</v>
      </c>
      <c r="Q32" s="51" t="s">
        <v>688</v>
      </c>
      <c r="R32" s="51" t="s">
        <v>688</v>
      </c>
      <c r="S32" s="51" t="s">
        <v>688</v>
      </c>
      <c r="T32" s="51" t="s">
        <v>688</v>
      </c>
      <c r="U32" s="51" t="s">
        <v>713</v>
      </c>
      <c r="V32" s="51" t="s">
        <v>713</v>
      </c>
      <c r="W32" s="51" t="s">
        <v>713</v>
      </c>
      <c r="X32" s="51" t="s">
        <v>713</v>
      </c>
      <c r="Y32" s="51" t="s">
        <v>713</v>
      </c>
      <c r="Z32" s="51" t="s">
        <v>713</v>
      </c>
      <c r="AA32" s="51" t="s">
        <v>713</v>
      </c>
      <c r="AB32" s="51" t="s">
        <v>713</v>
      </c>
      <c r="AC32" s="51" t="s">
        <v>713</v>
      </c>
      <c r="AD32" s="51" t="s">
        <v>713</v>
      </c>
      <c r="AE32" s="51" t="s">
        <v>713</v>
      </c>
      <c r="AF32" s="36" t="s">
        <v>688</v>
      </c>
      <c r="AG32" s="36" t="s">
        <v>688</v>
      </c>
      <c r="AH32" s="51" t="s">
        <v>713</v>
      </c>
      <c r="AI32" s="51" t="s">
        <v>713</v>
      </c>
      <c r="AJ32" s="51" t="s">
        <v>713</v>
      </c>
      <c r="AK32" s="51" t="s">
        <v>713</v>
      </c>
      <c r="AL32" s="51" t="s">
        <v>713</v>
      </c>
      <c r="AM32" s="51" t="s">
        <v>713</v>
      </c>
      <c r="AN32" s="51" t="s">
        <v>713</v>
      </c>
    </row>
    <row r="33" spans="1:40" s="2" customFormat="1" ht="16.5">
      <c r="A33" s="55" t="s">
        <v>82</v>
      </c>
      <c r="B33" s="56" t="s">
        <v>1006</v>
      </c>
      <c r="C33" s="58"/>
      <c r="D33" s="174">
        <v>15</v>
      </c>
      <c r="E33" s="130">
        <v>250</v>
      </c>
      <c r="F33" s="130">
        <f>D33*E33</f>
        <v>3750</v>
      </c>
      <c r="G33" s="251"/>
      <c r="H33" s="279">
        <f t="shared" si="1"/>
        <v>3750</v>
      </c>
      <c r="I33" s="48">
        <v>1</v>
      </c>
      <c r="J33" s="47" t="s">
        <v>747</v>
      </c>
      <c r="K33" s="47" t="s">
        <v>763</v>
      </c>
      <c r="L33" s="47" t="s">
        <v>716</v>
      </c>
      <c r="M33" s="51">
        <v>2</v>
      </c>
      <c r="N33" s="51" t="s">
        <v>688</v>
      </c>
      <c r="O33" s="51" t="s">
        <v>688</v>
      </c>
      <c r="P33" s="51" t="s">
        <v>688</v>
      </c>
      <c r="Q33" s="51" t="s">
        <v>688</v>
      </c>
      <c r="R33" s="51" t="s">
        <v>688</v>
      </c>
      <c r="S33" s="51" t="s">
        <v>688</v>
      </c>
      <c r="T33" s="51" t="s">
        <v>688</v>
      </c>
      <c r="U33" s="51" t="s">
        <v>713</v>
      </c>
      <c r="V33" s="51" t="s">
        <v>713</v>
      </c>
      <c r="W33" s="51" t="s">
        <v>713</v>
      </c>
      <c r="X33" s="51" t="s">
        <v>713</v>
      </c>
      <c r="Y33" s="51" t="s">
        <v>713</v>
      </c>
      <c r="Z33" s="51" t="s">
        <v>713</v>
      </c>
      <c r="AA33" s="51" t="s">
        <v>713</v>
      </c>
      <c r="AB33" s="51" t="s">
        <v>713</v>
      </c>
      <c r="AC33" s="51" t="s">
        <v>713</v>
      </c>
      <c r="AD33" s="51" t="s">
        <v>713</v>
      </c>
      <c r="AE33" s="51" t="s">
        <v>713</v>
      </c>
      <c r="AF33" s="36" t="s">
        <v>688</v>
      </c>
      <c r="AG33" s="36" t="s">
        <v>688</v>
      </c>
      <c r="AH33" s="51" t="s">
        <v>713</v>
      </c>
      <c r="AI33" s="51" t="s">
        <v>713</v>
      </c>
      <c r="AJ33" s="51" t="s">
        <v>713</v>
      </c>
      <c r="AK33" s="51" t="s">
        <v>713</v>
      </c>
      <c r="AL33" s="51" t="s">
        <v>713</v>
      </c>
      <c r="AM33" s="51" t="s">
        <v>713</v>
      </c>
      <c r="AN33" s="51" t="s">
        <v>713</v>
      </c>
    </row>
    <row r="34" spans="1:40" s="2" customFormat="1" ht="16.5">
      <c r="A34" s="55" t="s">
        <v>84</v>
      </c>
      <c r="B34" s="34" t="s">
        <v>360</v>
      </c>
      <c r="C34" s="58"/>
      <c r="D34" s="174">
        <v>15</v>
      </c>
      <c r="E34" s="130"/>
      <c r="F34" s="130"/>
      <c r="G34" s="276">
        <v>5960.31</v>
      </c>
      <c r="H34" s="279">
        <f t="shared" si="1"/>
        <v>-5960.31</v>
      </c>
      <c r="I34" s="48">
        <v>1</v>
      </c>
      <c r="J34" s="47" t="s">
        <v>747</v>
      </c>
      <c r="K34" s="47" t="s">
        <v>763</v>
      </c>
      <c r="L34" s="47" t="s">
        <v>716</v>
      </c>
      <c r="M34" s="51">
        <v>2</v>
      </c>
      <c r="N34" s="51" t="s">
        <v>688</v>
      </c>
      <c r="O34" s="51" t="s">
        <v>688</v>
      </c>
      <c r="P34" s="51" t="s">
        <v>688</v>
      </c>
      <c r="Q34" s="51" t="s">
        <v>688</v>
      </c>
      <c r="R34" s="51" t="s">
        <v>688</v>
      </c>
      <c r="S34" s="51" t="s">
        <v>688</v>
      </c>
      <c r="T34" s="51" t="s">
        <v>688</v>
      </c>
      <c r="U34" s="51" t="s">
        <v>713</v>
      </c>
      <c r="V34" s="51" t="s">
        <v>713</v>
      </c>
      <c r="W34" s="51" t="s">
        <v>713</v>
      </c>
      <c r="X34" s="51" t="s">
        <v>713</v>
      </c>
      <c r="Y34" s="51" t="s">
        <v>713</v>
      </c>
      <c r="Z34" s="51" t="s">
        <v>713</v>
      </c>
      <c r="AA34" s="51" t="s">
        <v>713</v>
      </c>
      <c r="AB34" s="51" t="s">
        <v>713</v>
      </c>
      <c r="AC34" s="51" t="s">
        <v>713</v>
      </c>
      <c r="AD34" s="51" t="s">
        <v>713</v>
      </c>
      <c r="AE34" s="51" t="s">
        <v>713</v>
      </c>
      <c r="AF34" s="36" t="s">
        <v>688</v>
      </c>
      <c r="AG34" s="36" t="s">
        <v>688</v>
      </c>
      <c r="AH34" s="51" t="s">
        <v>713</v>
      </c>
      <c r="AI34" s="51" t="s">
        <v>713</v>
      </c>
      <c r="AJ34" s="51" t="s">
        <v>713</v>
      </c>
      <c r="AK34" s="51" t="s">
        <v>713</v>
      </c>
      <c r="AL34" s="51" t="s">
        <v>713</v>
      </c>
      <c r="AM34" s="51" t="s">
        <v>713</v>
      </c>
      <c r="AN34" s="51" t="s">
        <v>713</v>
      </c>
    </row>
    <row r="35" spans="1:40" s="2" customFormat="1" ht="16.5">
      <c r="A35" s="55" t="s">
        <v>86</v>
      </c>
      <c r="B35" s="34" t="s">
        <v>451</v>
      </c>
      <c r="C35" s="58"/>
      <c r="D35" s="174">
        <v>124.85</v>
      </c>
      <c r="E35" s="130">
        <v>250</v>
      </c>
      <c r="F35" s="130">
        <f>D35*E35</f>
        <v>31212.5</v>
      </c>
      <c r="G35" s="276"/>
      <c r="H35" s="279">
        <f t="shared" si="1"/>
        <v>31212.5</v>
      </c>
      <c r="I35" s="48">
        <v>1</v>
      </c>
      <c r="J35" s="47" t="s">
        <v>747</v>
      </c>
      <c r="K35" s="47" t="s">
        <v>763</v>
      </c>
      <c r="L35" s="47" t="s">
        <v>716</v>
      </c>
      <c r="M35" s="51">
        <v>2</v>
      </c>
      <c r="N35" s="51" t="s">
        <v>688</v>
      </c>
      <c r="O35" s="51" t="s">
        <v>688</v>
      </c>
      <c r="P35" s="51" t="s">
        <v>688</v>
      </c>
      <c r="Q35" s="51" t="s">
        <v>688</v>
      </c>
      <c r="R35" s="51" t="s">
        <v>688</v>
      </c>
      <c r="S35" s="51" t="s">
        <v>688</v>
      </c>
      <c r="T35" s="51" t="s">
        <v>688</v>
      </c>
      <c r="U35" s="51" t="s">
        <v>713</v>
      </c>
      <c r="V35" s="51" t="s">
        <v>713</v>
      </c>
      <c r="W35" s="51" t="s">
        <v>713</v>
      </c>
      <c r="X35" s="51" t="s">
        <v>713</v>
      </c>
      <c r="Y35" s="51" t="s">
        <v>713</v>
      </c>
      <c r="Z35" s="51" t="s">
        <v>713</v>
      </c>
      <c r="AA35" s="51" t="s">
        <v>713</v>
      </c>
      <c r="AB35" s="51" t="s">
        <v>713</v>
      </c>
      <c r="AC35" s="51" t="s">
        <v>713</v>
      </c>
      <c r="AD35" s="51" t="s">
        <v>713</v>
      </c>
      <c r="AE35" s="51" t="s">
        <v>713</v>
      </c>
      <c r="AF35" s="36" t="s">
        <v>688</v>
      </c>
      <c r="AG35" s="36" t="s">
        <v>688</v>
      </c>
      <c r="AH35" s="51" t="s">
        <v>713</v>
      </c>
      <c r="AI35" s="51" t="s">
        <v>713</v>
      </c>
      <c r="AJ35" s="51" t="s">
        <v>713</v>
      </c>
      <c r="AK35" s="51" t="s">
        <v>713</v>
      </c>
      <c r="AL35" s="51" t="s">
        <v>713</v>
      </c>
      <c r="AM35" s="51" t="s">
        <v>713</v>
      </c>
      <c r="AN35" s="51" t="s">
        <v>713</v>
      </c>
    </row>
    <row r="36" spans="1:40" s="2" customFormat="1" ht="16.5">
      <c r="A36" s="55" t="s">
        <v>87</v>
      </c>
      <c r="B36" s="34" t="s">
        <v>637</v>
      </c>
      <c r="C36" s="58"/>
      <c r="D36" s="174">
        <v>27</v>
      </c>
      <c r="E36" s="130"/>
      <c r="F36" s="130"/>
      <c r="G36" s="276">
        <v>10605.55</v>
      </c>
      <c r="H36" s="279">
        <f t="shared" si="1"/>
        <v>-10605.55</v>
      </c>
      <c r="I36" s="48">
        <v>1</v>
      </c>
      <c r="J36" s="47" t="s">
        <v>747</v>
      </c>
      <c r="K36" s="47" t="s">
        <v>763</v>
      </c>
      <c r="L36" s="47" t="s">
        <v>716</v>
      </c>
      <c r="M36" s="51">
        <v>2</v>
      </c>
      <c r="N36" s="51" t="s">
        <v>688</v>
      </c>
      <c r="O36" s="51" t="s">
        <v>688</v>
      </c>
      <c r="P36" s="51" t="s">
        <v>688</v>
      </c>
      <c r="Q36" s="51" t="s">
        <v>688</v>
      </c>
      <c r="R36" s="51" t="s">
        <v>688</v>
      </c>
      <c r="S36" s="51" t="s">
        <v>688</v>
      </c>
      <c r="T36" s="51" t="s">
        <v>688</v>
      </c>
      <c r="U36" s="51" t="s">
        <v>713</v>
      </c>
      <c r="V36" s="51" t="s">
        <v>713</v>
      </c>
      <c r="W36" s="51" t="s">
        <v>713</v>
      </c>
      <c r="X36" s="51" t="s">
        <v>713</v>
      </c>
      <c r="Y36" s="51" t="s">
        <v>713</v>
      </c>
      <c r="Z36" s="51" t="s">
        <v>713</v>
      </c>
      <c r="AA36" s="51" t="s">
        <v>713</v>
      </c>
      <c r="AB36" s="51" t="s">
        <v>713</v>
      </c>
      <c r="AC36" s="51" t="s">
        <v>713</v>
      </c>
      <c r="AD36" s="51" t="s">
        <v>713</v>
      </c>
      <c r="AE36" s="51" t="s">
        <v>713</v>
      </c>
      <c r="AF36" s="36" t="s">
        <v>688</v>
      </c>
      <c r="AG36" s="36" t="s">
        <v>688</v>
      </c>
      <c r="AH36" s="51" t="s">
        <v>713</v>
      </c>
      <c r="AI36" s="51" t="s">
        <v>713</v>
      </c>
      <c r="AJ36" s="51" t="s">
        <v>713</v>
      </c>
      <c r="AK36" s="51" t="s">
        <v>713</v>
      </c>
      <c r="AL36" s="51" t="s">
        <v>713</v>
      </c>
      <c r="AM36" s="51" t="s">
        <v>713</v>
      </c>
      <c r="AN36" s="51" t="s">
        <v>713</v>
      </c>
    </row>
    <row r="37" spans="1:40" s="2" customFormat="1" ht="16.5">
      <c r="A37" s="55" t="s">
        <v>88</v>
      </c>
      <c r="B37" s="34" t="s">
        <v>521</v>
      </c>
      <c r="C37" s="58"/>
      <c r="D37" s="174">
        <v>81.85</v>
      </c>
      <c r="E37" s="130">
        <v>250</v>
      </c>
      <c r="F37" s="130">
        <f>D37*E37</f>
        <v>20462.5</v>
      </c>
      <c r="G37" s="276"/>
      <c r="H37" s="279">
        <f t="shared" si="1"/>
        <v>20462.5</v>
      </c>
      <c r="I37" s="48">
        <v>1</v>
      </c>
      <c r="J37" s="47" t="s">
        <v>747</v>
      </c>
      <c r="K37" s="47" t="s">
        <v>763</v>
      </c>
      <c r="L37" s="47" t="s">
        <v>716</v>
      </c>
      <c r="M37" s="51">
        <v>2</v>
      </c>
      <c r="N37" s="51" t="s">
        <v>688</v>
      </c>
      <c r="O37" s="51" t="s">
        <v>688</v>
      </c>
      <c r="P37" s="51" t="s">
        <v>688</v>
      </c>
      <c r="Q37" s="51" t="s">
        <v>688</v>
      </c>
      <c r="R37" s="51" t="s">
        <v>688</v>
      </c>
      <c r="S37" s="51" t="s">
        <v>688</v>
      </c>
      <c r="T37" s="51" t="s">
        <v>688</v>
      </c>
      <c r="U37" s="51" t="s">
        <v>713</v>
      </c>
      <c r="V37" s="51" t="s">
        <v>713</v>
      </c>
      <c r="W37" s="51" t="s">
        <v>713</v>
      </c>
      <c r="X37" s="51" t="s">
        <v>713</v>
      </c>
      <c r="Y37" s="51" t="s">
        <v>713</v>
      </c>
      <c r="Z37" s="51" t="s">
        <v>713</v>
      </c>
      <c r="AA37" s="51" t="s">
        <v>713</v>
      </c>
      <c r="AB37" s="51" t="s">
        <v>713</v>
      </c>
      <c r="AC37" s="51" t="s">
        <v>713</v>
      </c>
      <c r="AD37" s="51" t="s">
        <v>713</v>
      </c>
      <c r="AE37" s="51" t="s">
        <v>713</v>
      </c>
      <c r="AF37" s="36" t="s">
        <v>688</v>
      </c>
      <c r="AG37" s="36" t="s">
        <v>688</v>
      </c>
      <c r="AH37" s="51" t="s">
        <v>713</v>
      </c>
      <c r="AI37" s="51" t="s">
        <v>713</v>
      </c>
      <c r="AJ37" s="51" t="s">
        <v>713</v>
      </c>
      <c r="AK37" s="51" t="s">
        <v>713</v>
      </c>
      <c r="AL37" s="51" t="s">
        <v>713</v>
      </c>
      <c r="AM37" s="51" t="s">
        <v>713</v>
      </c>
      <c r="AN37" s="51" t="s">
        <v>713</v>
      </c>
    </row>
    <row r="38" spans="1:40" s="2" customFormat="1" ht="16.5">
      <c r="A38" s="55" t="s">
        <v>89</v>
      </c>
      <c r="B38" s="56" t="s">
        <v>1007</v>
      </c>
      <c r="C38" s="58"/>
      <c r="D38" s="174">
        <v>20.6</v>
      </c>
      <c r="E38" s="130">
        <v>250</v>
      </c>
      <c r="F38" s="130">
        <f>D38*E38</f>
        <v>5150</v>
      </c>
      <c r="G38" s="251"/>
      <c r="H38" s="279">
        <f t="shared" si="1"/>
        <v>5150</v>
      </c>
      <c r="I38" s="48">
        <v>1</v>
      </c>
      <c r="J38" s="47" t="s">
        <v>747</v>
      </c>
      <c r="K38" s="47" t="s">
        <v>763</v>
      </c>
      <c r="L38" s="47" t="s">
        <v>716</v>
      </c>
      <c r="M38" s="51">
        <v>2</v>
      </c>
      <c r="N38" s="51" t="s">
        <v>688</v>
      </c>
      <c r="O38" s="51" t="s">
        <v>688</v>
      </c>
      <c r="P38" s="51" t="s">
        <v>688</v>
      </c>
      <c r="Q38" s="51" t="s">
        <v>688</v>
      </c>
      <c r="R38" s="51" t="s">
        <v>688</v>
      </c>
      <c r="S38" s="51" t="s">
        <v>688</v>
      </c>
      <c r="T38" s="51" t="s">
        <v>688</v>
      </c>
      <c r="U38" s="51" t="s">
        <v>713</v>
      </c>
      <c r="V38" s="51" t="s">
        <v>713</v>
      </c>
      <c r="W38" s="51" t="s">
        <v>713</v>
      </c>
      <c r="X38" s="51" t="s">
        <v>713</v>
      </c>
      <c r="Y38" s="51" t="s">
        <v>713</v>
      </c>
      <c r="Z38" s="51" t="s">
        <v>713</v>
      </c>
      <c r="AA38" s="51" t="s">
        <v>713</v>
      </c>
      <c r="AB38" s="51" t="s">
        <v>713</v>
      </c>
      <c r="AC38" s="51" t="s">
        <v>713</v>
      </c>
      <c r="AD38" s="51" t="s">
        <v>713</v>
      </c>
      <c r="AE38" s="51" t="s">
        <v>713</v>
      </c>
      <c r="AF38" s="36" t="s">
        <v>688</v>
      </c>
      <c r="AG38" s="36" t="s">
        <v>688</v>
      </c>
      <c r="AH38" s="51" t="s">
        <v>713</v>
      </c>
      <c r="AI38" s="51" t="s">
        <v>713</v>
      </c>
      <c r="AJ38" s="51" t="s">
        <v>713</v>
      </c>
      <c r="AK38" s="51" t="s">
        <v>713</v>
      </c>
      <c r="AL38" s="51" t="s">
        <v>713</v>
      </c>
      <c r="AM38" s="51" t="s">
        <v>713</v>
      </c>
      <c r="AN38" s="51" t="s">
        <v>713</v>
      </c>
    </row>
    <row r="39" spans="1:40" s="2" customFormat="1" ht="16.5">
      <c r="A39" s="55" t="s">
        <v>91</v>
      </c>
      <c r="B39" s="34" t="s">
        <v>638</v>
      </c>
      <c r="C39" s="58"/>
      <c r="D39" s="174">
        <v>14.85</v>
      </c>
      <c r="E39" s="130"/>
      <c r="F39" s="130"/>
      <c r="G39" s="276">
        <v>5900.71</v>
      </c>
      <c r="H39" s="279">
        <f t="shared" si="1"/>
        <v>-5900.71</v>
      </c>
      <c r="I39" s="48">
        <v>1</v>
      </c>
      <c r="J39" s="47" t="s">
        <v>747</v>
      </c>
      <c r="K39" s="47" t="s">
        <v>763</v>
      </c>
      <c r="L39" s="47" t="s">
        <v>716</v>
      </c>
      <c r="M39" s="51"/>
      <c r="N39" s="51" t="s">
        <v>688</v>
      </c>
      <c r="O39" s="51" t="s">
        <v>688</v>
      </c>
      <c r="P39" s="51" t="s">
        <v>688</v>
      </c>
      <c r="Q39" s="51" t="s">
        <v>688</v>
      </c>
      <c r="R39" s="51" t="s">
        <v>688</v>
      </c>
      <c r="S39" s="51" t="s">
        <v>688</v>
      </c>
      <c r="T39" s="51" t="s">
        <v>688</v>
      </c>
      <c r="U39" s="51" t="s">
        <v>713</v>
      </c>
      <c r="V39" s="51" t="s">
        <v>713</v>
      </c>
      <c r="W39" s="51" t="s">
        <v>713</v>
      </c>
      <c r="X39" s="51" t="s">
        <v>713</v>
      </c>
      <c r="Y39" s="51" t="s">
        <v>713</v>
      </c>
      <c r="Z39" s="51" t="s">
        <v>713</v>
      </c>
      <c r="AA39" s="51" t="s">
        <v>713</v>
      </c>
      <c r="AB39" s="51" t="s">
        <v>713</v>
      </c>
      <c r="AC39" s="51" t="s">
        <v>713</v>
      </c>
      <c r="AD39" s="51" t="s">
        <v>713</v>
      </c>
      <c r="AE39" s="51" t="s">
        <v>713</v>
      </c>
      <c r="AF39" s="36" t="s">
        <v>688</v>
      </c>
      <c r="AG39" s="36" t="s">
        <v>688</v>
      </c>
      <c r="AH39" s="51" t="s">
        <v>713</v>
      </c>
      <c r="AI39" s="51" t="s">
        <v>713</v>
      </c>
      <c r="AJ39" s="51" t="s">
        <v>713</v>
      </c>
      <c r="AK39" s="51" t="s">
        <v>713</v>
      </c>
      <c r="AL39" s="51" t="s">
        <v>713</v>
      </c>
      <c r="AM39" s="51" t="s">
        <v>713</v>
      </c>
      <c r="AN39" s="51" t="s">
        <v>713</v>
      </c>
    </row>
    <row r="40" spans="1:40" s="2" customFormat="1" ht="16.5">
      <c r="A40" s="55" t="s">
        <v>93</v>
      </c>
      <c r="B40" s="34" t="s">
        <v>639</v>
      </c>
      <c r="C40" s="58"/>
      <c r="D40" s="174">
        <v>30.81</v>
      </c>
      <c r="E40" s="130"/>
      <c r="F40" s="130"/>
      <c r="G40" s="276">
        <v>13112.67</v>
      </c>
      <c r="H40" s="279">
        <f t="shared" si="1"/>
        <v>-13112.67</v>
      </c>
      <c r="I40" s="48">
        <v>1</v>
      </c>
      <c r="J40" s="47" t="s">
        <v>747</v>
      </c>
      <c r="K40" s="47" t="s">
        <v>763</v>
      </c>
      <c r="L40" s="47" t="s">
        <v>716</v>
      </c>
      <c r="M40" s="51">
        <v>2</v>
      </c>
      <c r="N40" s="51" t="s">
        <v>688</v>
      </c>
      <c r="O40" s="51" t="s">
        <v>688</v>
      </c>
      <c r="P40" s="51" t="s">
        <v>688</v>
      </c>
      <c r="Q40" s="51" t="s">
        <v>688</v>
      </c>
      <c r="R40" s="51" t="s">
        <v>688</v>
      </c>
      <c r="S40" s="51" t="s">
        <v>688</v>
      </c>
      <c r="T40" s="51" t="s">
        <v>688</v>
      </c>
      <c r="U40" s="51" t="s">
        <v>713</v>
      </c>
      <c r="V40" s="51" t="s">
        <v>713</v>
      </c>
      <c r="W40" s="51" t="s">
        <v>713</v>
      </c>
      <c r="X40" s="51" t="s">
        <v>713</v>
      </c>
      <c r="Y40" s="51" t="s">
        <v>713</v>
      </c>
      <c r="Z40" s="51" t="s">
        <v>713</v>
      </c>
      <c r="AA40" s="51" t="s">
        <v>713</v>
      </c>
      <c r="AB40" s="51" t="s">
        <v>713</v>
      </c>
      <c r="AC40" s="51" t="s">
        <v>713</v>
      </c>
      <c r="AD40" s="51" t="s">
        <v>713</v>
      </c>
      <c r="AE40" s="51" t="s">
        <v>713</v>
      </c>
      <c r="AF40" s="36" t="s">
        <v>688</v>
      </c>
      <c r="AG40" s="36" t="s">
        <v>688</v>
      </c>
      <c r="AH40" s="51" t="s">
        <v>713</v>
      </c>
      <c r="AI40" s="51" t="s">
        <v>713</v>
      </c>
      <c r="AJ40" s="51" t="s">
        <v>713</v>
      </c>
      <c r="AK40" s="51" t="s">
        <v>713</v>
      </c>
      <c r="AL40" s="51" t="s">
        <v>713</v>
      </c>
      <c r="AM40" s="51" t="s">
        <v>713</v>
      </c>
      <c r="AN40" s="51" t="s">
        <v>713</v>
      </c>
    </row>
    <row r="41" spans="1:40" s="2" customFormat="1" ht="16.5">
      <c r="A41" s="55" t="s">
        <v>94</v>
      </c>
      <c r="B41" s="34" t="s">
        <v>568</v>
      </c>
      <c r="C41" s="58"/>
      <c r="D41" s="174">
        <v>14.1</v>
      </c>
      <c r="E41" s="130"/>
      <c r="F41" s="130"/>
      <c r="G41" s="276">
        <v>5602.71</v>
      </c>
      <c r="H41" s="279">
        <f t="shared" si="1"/>
        <v>-5602.71</v>
      </c>
      <c r="I41" s="48">
        <v>1</v>
      </c>
      <c r="J41" s="47" t="s">
        <v>747</v>
      </c>
      <c r="K41" s="47" t="s">
        <v>763</v>
      </c>
      <c r="L41" s="47" t="s">
        <v>716</v>
      </c>
      <c r="M41" s="51">
        <v>2</v>
      </c>
      <c r="N41" s="51" t="s">
        <v>688</v>
      </c>
      <c r="O41" s="51" t="s">
        <v>688</v>
      </c>
      <c r="P41" s="51" t="s">
        <v>688</v>
      </c>
      <c r="Q41" s="51" t="s">
        <v>688</v>
      </c>
      <c r="R41" s="51" t="s">
        <v>688</v>
      </c>
      <c r="S41" s="51" t="s">
        <v>688</v>
      </c>
      <c r="T41" s="51" t="s">
        <v>688</v>
      </c>
      <c r="U41" s="51" t="s">
        <v>713</v>
      </c>
      <c r="V41" s="51" t="s">
        <v>713</v>
      </c>
      <c r="W41" s="51" t="s">
        <v>713</v>
      </c>
      <c r="X41" s="51" t="s">
        <v>713</v>
      </c>
      <c r="Y41" s="51" t="s">
        <v>713</v>
      </c>
      <c r="Z41" s="51" t="s">
        <v>713</v>
      </c>
      <c r="AA41" s="51" t="s">
        <v>713</v>
      </c>
      <c r="AB41" s="51" t="s">
        <v>713</v>
      </c>
      <c r="AC41" s="51" t="s">
        <v>713</v>
      </c>
      <c r="AD41" s="51" t="s">
        <v>713</v>
      </c>
      <c r="AE41" s="51" t="s">
        <v>713</v>
      </c>
      <c r="AF41" s="36" t="s">
        <v>688</v>
      </c>
      <c r="AG41" s="36" t="s">
        <v>688</v>
      </c>
      <c r="AH41" s="51" t="s">
        <v>713</v>
      </c>
      <c r="AI41" s="51" t="s">
        <v>713</v>
      </c>
      <c r="AJ41" s="51" t="s">
        <v>713</v>
      </c>
      <c r="AK41" s="51" t="s">
        <v>713</v>
      </c>
      <c r="AL41" s="51" t="s">
        <v>713</v>
      </c>
      <c r="AM41" s="51" t="s">
        <v>713</v>
      </c>
      <c r="AN41" s="51" t="s">
        <v>713</v>
      </c>
    </row>
    <row r="42" spans="1:40" s="2" customFormat="1" ht="16.5">
      <c r="A42" s="55" t="s">
        <v>95</v>
      </c>
      <c r="B42" s="34" t="s">
        <v>572</v>
      </c>
      <c r="C42" s="58"/>
      <c r="D42" s="174">
        <v>28.25</v>
      </c>
      <c r="E42" s="130"/>
      <c r="F42" s="130"/>
      <c r="G42" s="276">
        <v>10311.07</v>
      </c>
      <c r="H42" s="279">
        <f t="shared" si="1"/>
        <v>-10311.07</v>
      </c>
      <c r="I42" s="48">
        <v>1</v>
      </c>
      <c r="J42" s="47" t="s">
        <v>747</v>
      </c>
      <c r="K42" s="47" t="s">
        <v>763</v>
      </c>
      <c r="L42" s="47" t="s">
        <v>716</v>
      </c>
      <c r="M42" s="51">
        <v>2</v>
      </c>
      <c r="N42" s="51" t="s">
        <v>688</v>
      </c>
      <c r="O42" s="51" t="s">
        <v>688</v>
      </c>
      <c r="P42" s="51" t="s">
        <v>688</v>
      </c>
      <c r="Q42" s="51" t="s">
        <v>688</v>
      </c>
      <c r="R42" s="51" t="s">
        <v>688</v>
      </c>
      <c r="S42" s="51" t="s">
        <v>688</v>
      </c>
      <c r="T42" s="51" t="s">
        <v>688</v>
      </c>
      <c r="U42" s="51" t="s">
        <v>713</v>
      </c>
      <c r="V42" s="51" t="s">
        <v>713</v>
      </c>
      <c r="W42" s="51" t="s">
        <v>713</v>
      </c>
      <c r="X42" s="51" t="s">
        <v>713</v>
      </c>
      <c r="Y42" s="51" t="s">
        <v>713</v>
      </c>
      <c r="Z42" s="51" t="s">
        <v>713</v>
      </c>
      <c r="AA42" s="51" t="s">
        <v>713</v>
      </c>
      <c r="AB42" s="51" t="s">
        <v>713</v>
      </c>
      <c r="AC42" s="51" t="s">
        <v>713</v>
      </c>
      <c r="AD42" s="51" t="s">
        <v>713</v>
      </c>
      <c r="AE42" s="51" t="s">
        <v>713</v>
      </c>
      <c r="AF42" s="36" t="s">
        <v>688</v>
      </c>
      <c r="AG42" s="36" t="s">
        <v>688</v>
      </c>
      <c r="AH42" s="51" t="s">
        <v>713</v>
      </c>
      <c r="AI42" s="51" t="s">
        <v>713</v>
      </c>
      <c r="AJ42" s="51" t="s">
        <v>713</v>
      </c>
      <c r="AK42" s="51" t="s">
        <v>713</v>
      </c>
      <c r="AL42" s="51" t="s">
        <v>713</v>
      </c>
      <c r="AM42" s="51" t="s">
        <v>713</v>
      </c>
      <c r="AN42" s="51" t="s">
        <v>713</v>
      </c>
    </row>
    <row r="43" spans="1:40" s="2" customFormat="1" ht="16.5">
      <c r="A43" s="55" t="s">
        <v>96</v>
      </c>
      <c r="B43" s="34" t="s">
        <v>640</v>
      </c>
      <c r="C43" s="58"/>
      <c r="D43" s="173">
        <v>6.93</v>
      </c>
      <c r="E43" s="130"/>
      <c r="F43" s="130"/>
      <c r="G43" s="276">
        <v>5400.98</v>
      </c>
      <c r="H43" s="279">
        <f t="shared" si="1"/>
        <v>-5400.98</v>
      </c>
      <c r="I43" s="48">
        <v>1</v>
      </c>
      <c r="J43" s="47" t="s">
        <v>747</v>
      </c>
      <c r="K43" s="47" t="s">
        <v>763</v>
      </c>
      <c r="L43" s="47" t="s">
        <v>716</v>
      </c>
      <c r="M43" s="51">
        <v>2</v>
      </c>
      <c r="N43" s="51" t="s">
        <v>688</v>
      </c>
      <c r="O43" s="51" t="s">
        <v>688</v>
      </c>
      <c r="P43" s="51" t="s">
        <v>688</v>
      </c>
      <c r="Q43" s="51" t="s">
        <v>688</v>
      </c>
      <c r="R43" s="51" t="s">
        <v>688</v>
      </c>
      <c r="S43" s="51" t="s">
        <v>688</v>
      </c>
      <c r="T43" s="51" t="s">
        <v>688</v>
      </c>
      <c r="U43" s="51" t="s">
        <v>713</v>
      </c>
      <c r="V43" s="51" t="s">
        <v>713</v>
      </c>
      <c r="W43" s="51" t="s">
        <v>713</v>
      </c>
      <c r="X43" s="51" t="s">
        <v>713</v>
      </c>
      <c r="Y43" s="51" t="s">
        <v>713</v>
      </c>
      <c r="Z43" s="51" t="s">
        <v>713</v>
      </c>
      <c r="AA43" s="51" t="s">
        <v>713</v>
      </c>
      <c r="AB43" s="51" t="s">
        <v>713</v>
      </c>
      <c r="AC43" s="51" t="s">
        <v>713</v>
      </c>
      <c r="AD43" s="51" t="s">
        <v>713</v>
      </c>
      <c r="AE43" s="51" t="s">
        <v>713</v>
      </c>
      <c r="AF43" s="36" t="s">
        <v>688</v>
      </c>
      <c r="AG43" s="36" t="s">
        <v>688</v>
      </c>
      <c r="AH43" s="51" t="s">
        <v>713</v>
      </c>
      <c r="AI43" s="51" t="s">
        <v>713</v>
      </c>
      <c r="AJ43" s="51" t="s">
        <v>713</v>
      </c>
      <c r="AK43" s="51" t="s">
        <v>713</v>
      </c>
      <c r="AL43" s="51" t="s">
        <v>713</v>
      </c>
      <c r="AM43" s="51" t="s">
        <v>713</v>
      </c>
      <c r="AN43" s="51" t="s">
        <v>713</v>
      </c>
    </row>
    <row r="44" spans="1:40" s="2" customFormat="1" ht="16.5">
      <c r="A44" s="55" t="s">
        <v>98</v>
      </c>
      <c r="B44" s="34" t="s">
        <v>641</v>
      </c>
      <c r="C44" s="58"/>
      <c r="D44" s="174">
        <v>42.15</v>
      </c>
      <c r="E44" s="130"/>
      <c r="F44" s="130"/>
      <c r="G44" s="276">
        <v>18147.26</v>
      </c>
      <c r="H44" s="279">
        <f t="shared" si="1"/>
        <v>-18147.26</v>
      </c>
      <c r="I44" s="48">
        <v>1</v>
      </c>
      <c r="J44" s="47" t="s">
        <v>747</v>
      </c>
      <c r="K44" s="47" t="s">
        <v>763</v>
      </c>
      <c r="L44" s="47" t="s">
        <v>716</v>
      </c>
      <c r="M44" s="51">
        <v>2</v>
      </c>
      <c r="N44" s="51" t="s">
        <v>688</v>
      </c>
      <c r="O44" s="51" t="s">
        <v>688</v>
      </c>
      <c r="P44" s="51" t="s">
        <v>688</v>
      </c>
      <c r="Q44" s="51" t="s">
        <v>688</v>
      </c>
      <c r="R44" s="51" t="s">
        <v>688</v>
      </c>
      <c r="S44" s="51" t="s">
        <v>688</v>
      </c>
      <c r="T44" s="51" t="s">
        <v>688</v>
      </c>
      <c r="U44" s="51" t="s">
        <v>713</v>
      </c>
      <c r="V44" s="51" t="s">
        <v>713</v>
      </c>
      <c r="W44" s="51" t="s">
        <v>713</v>
      </c>
      <c r="X44" s="51" t="s">
        <v>713</v>
      </c>
      <c r="Y44" s="51" t="s">
        <v>713</v>
      </c>
      <c r="Z44" s="51" t="s">
        <v>713</v>
      </c>
      <c r="AA44" s="51" t="s">
        <v>713</v>
      </c>
      <c r="AB44" s="51" t="s">
        <v>713</v>
      </c>
      <c r="AC44" s="51" t="s">
        <v>713</v>
      </c>
      <c r="AD44" s="51" t="s">
        <v>713</v>
      </c>
      <c r="AE44" s="51" t="s">
        <v>713</v>
      </c>
      <c r="AF44" s="36" t="s">
        <v>688</v>
      </c>
      <c r="AG44" s="36" t="s">
        <v>688</v>
      </c>
      <c r="AH44" s="51" t="s">
        <v>713</v>
      </c>
      <c r="AI44" s="51" t="s">
        <v>713</v>
      </c>
      <c r="AJ44" s="51" t="s">
        <v>713</v>
      </c>
      <c r="AK44" s="51" t="s">
        <v>713</v>
      </c>
      <c r="AL44" s="51" t="s">
        <v>713</v>
      </c>
      <c r="AM44" s="51" t="s">
        <v>713</v>
      </c>
      <c r="AN44" s="51" t="s">
        <v>713</v>
      </c>
    </row>
    <row r="45" spans="1:40" s="2" customFormat="1" ht="16.5">
      <c r="A45" s="55" t="s">
        <v>100</v>
      </c>
      <c r="B45" s="34" t="s">
        <v>642</v>
      </c>
      <c r="C45" s="58"/>
      <c r="D45" s="173">
        <v>9.15</v>
      </c>
      <c r="E45" s="130"/>
      <c r="F45" s="130"/>
      <c r="G45" s="276">
        <v>3378.06</v>
      </c>
      <c r="H45" s="279">
        <f t="shared" si="1"/>
        <v>-3378.06</v>
      </c>
      <c r="I45" s="48">
        <v>1</v>
      </c>
      <c r="J45" s="47" t="s">
        <v>747</v>
      </c>
      <c r="K45" s="47" t="s">
        <v>763</v>
      </c>
      <c r="L45" s="47" t="s">
        <v>716</v>
      </c>
      <c r="M45" s="51">
        <v>2</v>
      </c>
      <c r="N45" s="51" t="s">
        <v>688</v>
      </c>
      <c r="O45" s="51" t="s">
        <v>688</v>
      </c>
      <c r="P45" s="51" t="s">
        <v>688</v>
      </c>
      <c r="Q45" s="51" t="s">
        <v>688</v>
      </c>
      <c r="R45" s="51" t="s">
        <v>688</v>
      </c>
      <c r="S45" s="51" t="s">
        <v>688</v>
      </c>
      <c r="T45" s="51" t="s">
        <v>688</v>
      </c>
      <c r="U45" s="51" t="s">
        <v>713</v>
      </c>
      <c r="V45" s="51" t="s">
        <v>713</v>
      </c>
      <c r="W45" s="51" t="s">
        <v>713</v>
      </c>
      <c r="X45" s="51" t="s">
        <v>713</v>
      </c>
      <c r="Y45" s="51" t="s">
        <v>713</v>
      </c>
      <c r="Z45" s="51" t="s">
        <v>713</v>
      </c>
      <c r="AA45" s="51" t="s">
        <v>713</v>
      </c>
      <c r="AB45" s="51" t="s">
        <v>713</v>
      </c>
      <c r="AC45" s="51" t="s">
        <v>713</v>
      </c>
      <c r="AD45" s="51" t="s">
        <v>713</v>
      </c>
      <c r="AE45" s="51" t="s">
        <v>713</v>
      </c>
      <c r="AF45" s="36" t="s">
        <v>688</v>
      </c>
      <c r="AG45" s="36" t="s">
        <v>688</v>
      </c>
      <c r="AH45" s="51" t="s">
        <v>713</v>
      </c>
      <c r="AI45" s="51" t="s">
        <v>713</v>
      </c>
      <c r="AJ45" s="51" t="s">
        <v>713</v>
      </c>
      <c r="AK45" s="51" t="s">
        <v>713</v>
      </c>
      <c r="AL45" s="51" t="s">
        <v>713</v>
      </c>
      <c r="AM45" s="51" t="s">
        <v>713</v>
      </c>
      <c r="AN45" s="51" t="s">
        <v>713</v>
      </c>
    </row>
    <row r="46" spans="1:40" s="2" customFormat="1" ht="16.5">
      <c r="A46" s="55" t="s">
        <v>101</v>
      </c>
      <c r="B46" s="34" t="s">
        <v>643</v>
      </c>
      <c r="C46" s="58"/>
      <c r="D46" s="174">
        <v>21.11</v>
      </c>
      <c r="E46" s="130"/>
      <c r="F46" s="130"/>
      <c r="G46" s="276">
        <v>8252.68</v>
      </c>
      <c r="H46" s="279">
        <f t="shared" si="1"/>
        <v>-8252.68</v>
      </c>
      <c r="I46" s="48">
        <v>1</v>
      </c>
      <c r="J46" s="47" t="s">
        <v>747</v>
      </c>
      <c r="K46" s="47" t="s">
        <v>763</v>
      </c>
      <c r="L46" s="47" t="s">
        <v>716</v>
      </c>
      <c r="M46" s="51">
        <v>2</v>
      </c>
      <c r="N46" s="51" t="s">
        <v>688</v>
      </c>
      <c r="O46" s="51" t="s">
        <v>688</v>
      </c>
      <c r="P46" s="51" t="s">
        <v>688</v>
      </c>
      <c r="Q46" s="51" t="s">
        <v>688</v>
      </c>
      <c r="R46" s="51" t="s">
        <v>688</v>
      </c>
      <c r="S46" s="51" t="s">
        <v>688</v>
      </c>
      <c r="T46" s="51" t="s">
        <v>688</v>
      </c>
      <c r="U46" s="51" t="s">
        <v>713</v>
      </c>
      <c r="V46" s="51" t="s">
        <v>713</v>
      </c>
      <c r="W46" s="51" t="s">
        <v>713</v>
      </c>
      <c r="X46" s="51" t="s">
        <v>713</v>
      </c>
      <c r="Y46" s="51" t="s">
        <v>713</v>
      </c>
      <c r="Z46" s="51" t="s">
        <v>713</v>
      </c>
      <c r="AA46" s="51" t="s">
        <v>713</v>
      </c>
      <c r="AB46" s="51" t="s">
        <v>713</v>
      </c>
      <c r="AC46" s="51" t="s">
        <v>713</v>
      </c>
      <c r="AD46" s="51" t="s">
        <v>713</v>
      </c>
      <c r="AE46" s="51" t="s">
        <v>713</v>
      </c>
      <c r="AF46" s="36" t="s">
        <v>688</v>
      </c>
      <c r="AG46" s="36" t="s">
        <v>688</v>
      </c>
      <c r="AH46" s="51" t="s">
        <v>713</v>
      </c>
      <c r="AI46" s="51" t="s">
        <v>713</v>
      </c>
      <c r="AJ46" s="51" t="s">
        <v>713</v>
      </c>
      <c r="AK46" s="51" t="s">
        <v>713</v>
      </c>
      <c r="AL46" s="51" t="s">
        <v>713</v>
      </c>
      <c r="AM46" s="51" t="s">
        <v>713</v>
      </c>
      <c r="AN46" s="51" t="s">
        <v>713</v>
      </c>
    </row>
    <row r="47" spans="1:40" s="2" customFormat="1" ht="16.5">
      <c r="A47" s="55" t="s">
        <v>102</v>
      </c>
      <c r="B47" s="34" t="s">
        <v>644</v>
      </c>
      <c r="C47" s="58"/>
      <c r="D47" s="174">
        <v>16.06</v>
      </c>
      <c r="E47" s="130"/>
      <c r="F47" s="130"/>
      <c r="G47" s="276">
        <v>22310.92</v>
      </c>
      <c r="H47" s="279">
        <f t="shared" si="1"/>
        <v>-22310.92</v>
      </c>
      <c r="I47" s="48">
        <v>1</v>
      </c>
      <c r="J47" s="47" t="s">
        <v>747</v>
      </c>
      <c r="K47" s="47" t="s">
        <v>763</v>
      </c>
      <c r="L47" s="47" t="s">
        <v>716</v>
      </c>
      <c r="M47" s="51">
        <v>2</v>
      </c>
      <c r="N47" s="51" t="s">
        <v>688</v>
      </c>
      <c r="O47" s="51" t="s">
        <v>688</v>
      </c>
      <c r="P47" s="51" t="s">
        <v>688</v>
      </c>
      <c r="Q47" s="51" t="s">
        <v>688</v>
      </c>
      <c r="R47" s="51" t="s">
        <v>688</v>
      </c>
      <c r="S47" s="51" t="s">
        <v>688</v>
      </c>
      <c r="T47" s="51" t="s">
        <v>688</v>
      </c>
      <c r="U47" s="51" t="s">
        <v>713</v>
      </c>
      <c r="V47" s="51" t="s">
        <v>713</v>
      </c>
      <c r="W47" s="51" t="s">
        <v>713</v>
      </c>
      <c r="X47" s="51" t="s">
        <v>713</v>
      </c>
      <c r="Y47" s="51" t="s">
        <v>713</v>
      </c>
      <c r="Z47" s="51" t="s">
        <v>713</v>
      </c>
      <c r="AA47" s="51" t="s">
        <v>713</v>
      </c>
      <c r="AB47" s="51" t="s">
        <v>713</v>
      </c>
      <c r="AC47" s="51" t="s">
        <v>713</v>
      </c>
      <c r="AD47" s="51" t="s">
        <v>713</v>
      </c>
      <c r="AE47" s="51" t="s">
        <v>713</v>
      </c>
      <c r="AF47" s="36" t="s">
        <v>688</v>
      </c>
      <c r="AG47" s="36" t="s">
        <v>688</v>
      </c>
      <c r="AH47" s="51" t="s">
        <v>713</v>
      </c>
      <c r="AI47" s="51" t="s">
        <v>713</v>
      </c>
      <c r="AJ47" s="51" t="s">
        <v>713</v>
      </c>
      <c r="AK47" s="51" t="s">
        <v>713</v>
      </c>
      <c r="AL47" s="51" t="s">
        <v>713</v>
      </c>
      <c r="AM47" s="51" t="s">
        <v>713</v>
      </c>
      <c r="AN47" s="51" t="s">
        <v>713</v>
      </c>
    </row>
    <row r="48" spans="1:40" s="2" customFormat="1" ht="16.5">
      <c r="A48" s="55" t="s">
        <v>104</v>
      </c>
      <c r="B48" s="34" t="s">
        <v>645</v>
      </c>
      <c r="C48" s="58"/>
      <c r="D48" s="174">
        <v>14.75</v>
      </c>
      <c r="E48" s="130"/>
      <c r="F48" s="130"/>
      <c r="G48" s="276">
        <v>18459</v>
      </c>
      <c r="H48" s="279">
        <f t="shared" si="1"/>
        <v>-18459</v>
      </c>
      <c r="I48" s="48">
        <v>1</v>
      </c>
      <c r="J48" s="47" t="s">
        <v>747</v>
      </c>
      <c r="K48" s="47" t="s">
        <v>763</v>
      </c>
      <c r="L48" s="47" t="s">
        <v>716</v>
      </c>
      <c r="M48" s="51">
        <v>2</v>
      </c>
      <c r="N48" s="51" t="s">
        <v>688</v>
      </c>
      <c r="O48" s="51" t="s">
        <v>688</v>
      </c>
      <c r="P48" s="51" t="s">
        <v>688</v>
      </c>
      <c r="Q48" s="51" t="s">
        <v>688</v>
      </c>
      <c r="R48" s="51" t="s">
        <v>688</v>
      </c>
      <c r="S48" s="51" t="s">
        <v>688</v>
      </c>
      <c r="T48" s="51" t="s">
        <v>688</v>
      </c>
      <c r="U48" s="51" t="s">
        <v>713</v>
      </c>
      <c r="V48" s="51" t="s">
        <v>713</v>
      </c>
      <c r="W48" s="51" t="s">
        <v>713</v>
      </c>
      <c r="X48" s="51" t="s">
        <v>713</v>
      </c>
      <c r="Y48" s="51" t="s">
        <v>713</v>
      </c>
      <c r="Z48" s="51" t="s">
        <v>713</v>
      </c>
      <c r="AA48" s="51" t="s">
        <v>713</v>
      </c>
      <c r="AB48" s="51" t="s">
        <v>713</v>
      </c>
      <c r="AC48" s="51" t="s">
        <v>713</v>
      </c>
      <c r="AD48" s="51" t="s">
        <v>713</v>
      </c>
      <c r="AE48" s="51" t="s">
        <v>713</v>
      </c>
      <c r="AF48" s="36" t="s">
        <v>688</v>
      </c>
      <c r="AG48" s="36" t="s">
        <v>688</v>
      </c>
      <c r="AH48" s="51" t="s">
        <v>713</v>
      </c>
      <c r="AI48" s="51" t="s">
        <v>713</v>
      </c>
      <c r="AJ48" s="51" t="s">
        <v>713</v>
      </c>
      <c r="AK48" s="51" t="s">
        <v>713</v>
      </c>
      <c r="AL48" s="51" t="s">
        <v>713</v>
      </c>
      <c r="AM48" s="51" t="s">
        <v>713</v>
      </c>
      <c r="AN48" s="51" t="s">
        <v>713</v>
      </c>
    </row>
    <row r="49" spans="1:40" s="2" customFormat="1" ht="16.5">
      <c r="A49" s="55" t="s">
        <v>106</v>
      </c>
      <c r="B49" s="56" t="s">
        <v>1008</v>
      </c>
      <c r="C49" s="58"/>
      <c r="D49" s="174">
        <v>32.4</v>
      </c>
      <c r="E49" s="130">
        <v>250</v>
      </c>
      <c r="F49" s="130">
        <f>D49*E49</f>
        <v>8100</v>
      </c>
      <c r="G49" s="251"/>
      <c r="H49" s="279">
        <f t="shared" si="1"/>
        <v>8100</v>
      </c>
      <c r="I49" s="48">
        <v>1</v>
      </c>
      <c r="J49" s="47" t="s">
        <v>747</v>
      </c>
      <c r="K49" s="47" t="s">
        <v>763</v>
      </c>
      <c r="L49" s="47" t="s">
        <v>716</v>
      </c>
      <c r="M49" s="51">
        <v>2</v>
      </c>
      <c r="N49" s="51" t="s">
        <v>688</v>
      </c>
      <c r="O49" s="51" t="s">
        <v>688</v>
      </c>
      <c r="P49" s="51" t="s">
        <v>688</v>
      </c>
      <c r="Q49" s="51" t="s">
        <v>688</v>
      </c>
      <c r="R49" s="51" t="s">
        <v>688</v>
      </c>
      <c r="S49" s="51" t="s">
        <v>688</v>
      </c>
      <c r="T49" s="51" t="s">
        <v>688</v>
      </c>
      <c r="U49" s="51" t="s">
        <v>713</v>
      </c>
      <c r="V49" s="51" t="s">
        <v>713</v>
      </c>
      <c r="W49" s="51" t="s">
        <v>713</v>
      </c>
      <c r="X49" s="51" t="s">
        <v>713</v>
      </c>
      <c r="Y49" s="51" t="s">
        <v>713</v>
      </c>
      <c r="Z49" s="51" t="s">
        <v>713</v>
      </c>
      <c r="AA49" s="51" t="s">
        <v>713</v>
      </c>
      <c r="AB49" s="51" t="s">
        <v>713</v>
      </c>
      <c r="AC49" s="51" t="s">
        <v>713</v>
      </c>
      <c r="AD49" s="51" t="s">
        <v>713</v>
      </c>
      <c r="AE49" s="51" t="s">
        <v>713</v>
      </c>
      <c r="AF49" s="36" t="s">
        <v>688</v>
      </c>
      <c r="AG49" s="36" t="s">
        <v>688</v>
      </c>
      <c r="AH49" s="51" t="s">
        <v>713</v>
      </c>
      <c r="AI49" s="51" t="s">
        <v>713</v>
      </c>
      <c r="AJ49" s="51" t="s">
        <v>713</v>
      </c>
      <c r="AK49" s="51" t="s">
        <v>713</v>
      </c>
      <c r="AL49" s="51" t="s">
        <v>713</v>
      </c>
      <c r="AM49" s="51" t="s">
        <v>713</v>
      </c>
      <c r="AN49" s="51" t="s">
        <v>713</v>
      </c>
    </row>
    <row r="50" spans="1:40" s="2" customFormat="1" ht="16.5">
      <c r="A50" s="55" t="s">
        <v>108</v>
      </c>
      <c r="B50" s="34" t="s">
        <v>646</v>
      </c>
      <c r="C50" s="58"/>
      <c r="D50" s="174">
        <v>15</v>
      </c>
      <c r="E50" s="130"/>
      <c r="F50" s="130"/>
      <c r="G50" s="277">
        <v>6191.71</v>
      </c>
      <c r="H50" s="279">
        <f t="shared" si="1"/>
        <v>-6191.71</v>
      </c>
      <c r="I50" s="48">
        <v>1</v>
      </c>
      <c r="J50" s="47" t="s">
        <v>747</v>
      </c>
      <c r="K50" s="47" t="s">
        <v>763</v>
      </c>
      <c r="L50" s="47" t="s">
        <v>716</v>
      </c>
      <c r="M50" s="51">
        <v>2</v>
      </c>
      <c r="N50" s="51" t="s">
        <v>688</v>
      </c>
      <c r="O50" s="51" t="s">
        <v>688</v>
      </c>
      <c r="P50" s="51" t="s">
        <v>688</v>
      </c>
      <c r="Q50" s="51" t="s">
        <v>688</v>
      </c>
      <c r="R50" s="51" t="s">
        <v>688</v>
      </c>
      <c r="S50" s="51" t="s">
        <v>688</v>
      </c>
      <c r="T50" s="51" t="s">
        <v>688</v>
      </c>
      <c r="U50" s="51" t="s">
        <v>713</v>
      </c>
      <c r="V50" s="51" t="s">
        <v>713</v>
      </c>
      <c r="W50" s="51" t="s">
        <v>713</v>
      </c>
      <c r="X50" s="51" t="s">
        <v>713</v>
      </c>
      <c r="Y50" s="51" t="s">
        <v>713</v>
      </c>
      <c r="Z50" s="51" t="s">
        <v>713</v>
      </c>
      <c r="AA50" s="51" t="s">
        <v>713</v>
      </c>
      <c r="AB50" s="51" t="s">
        <v>713</v>
      </c>
      <c r="AC50" s="51" t="s">
        <v>713</v>
      </c>
      <c r="AD50" s="51" t="s">
        <v>713</v>
      </c>
      <c r="AE50" s="51" t="s">
        <v>713</v>
      </c>
      <c r="AF50" s="36" t="s">
        <v>688</v>
      </c>
      <c r="AG50" s="36" t="s">
        <v>688</v>
      </c>
      <c r="AH50" s="51" t="s">
        <v>713</v>
      </c>
      <c r="AI50" s="51" t="s">
        <v>713</v>
      </c>
      <c r="AJ50" s="51" t="s">
        <v>713</v>
      </c>
      <c r="AK50" s="51" t="s">
        <v>713</v>
      </c>
      <c r="AL50" s="51" t="s">
        <v>713</v>
      </c>
      <c r="AM50" s="51" t="s">
        <v>713</v>
      </c>
      <c r="AN50" s="51" t="s">
        <v>713</v>
      </c>
    </row>
    <row r="51" spans="1:40" s="2" customFormat="1" ht="16.5">
      <c r="A51" s="55" t="s">
        <v>110</v>
      </c>
      <c r="B51" s="34" t="s">
        <v>647</v>
      </c>
      <c r="C51" s="58"/>
      <c r="D51" s="174">
        <v>19.5</v>
      </c>
      <c r="E51" s="130"/>
      <c r="F51" s="130"/>
      <c r="G51" s="251">
        <v>19704.8</v>
      </c>
      <c r="H51" s="279">
        <f t="shared" si="1"/>
        <v>-19704.8</v>
      </c>
      <c r="I51" s="48">
        <v>1</v>
      </c>
      <c r="J51" s="47" t="s">
        <v>747</v>
      </c>
      <c r="K51" s="47" t="s">
        <v>763</v>
      </c>
      <c r="L51" s="47" t="s">
        <v>716</v>
      </c>
      <c r="M51" s="51">
        <v>2</v>
      </c>
      <c r="N51" s="51" t="s">
        <v>688</v>
      </c>
      <c r="O51" s="51" t="s">
        <v>688</v>
      </c>
      <c r="P51" s="51" t="s">
        <v>688</v>
      </c>
      <c r="Q51" s="51" t="s">
        <v>688</v>
      </c>
      <c r="R51" s="51" t="s">
        <v>688</v>
      </c>
      <c r="S51" s="51" t="s">
        <v>688</v>
      </c>
      <c r="T51" s="51" t="s">
        <v>688</v>
      </c>
      <c r="U51" s="51" t="s">
        <v>713</v>
      </c>
      <c r="V51" s="51" t="s">
        <v>713</v>
      </c>
      <c r="W51" s="51" t="s">
        <v>713</v>
      </c>
      <c r="X51" s="51" t="s">
        <v>713</v>
      </c>
      <c r="Y51" s="51" t="s">
        <v>713</v>
      </c>
      <c r="Z51" s="51" t="s">
        <v>713</v>
      </c>
      <c r="AA51" s="51" t="s">
        <v>713</v>
      </c>
      <c r="AB51" s="51" t="s">
        <v>713</v>
      </c>
      <c r="AC51" s="51" t="s">
        <v>713</v>
      </c>
      <c r="AD51" s="51" t="s">
        <v>713</v>
      </c>
      <c r="AE51" s="51" t="s">
        <v>713</v>
      </c>
      <c r="AF51" s="36" t="s">
        <v>688</v>
      </c>
      <c r="AG51" s="36" t="s">
        <v>688</v>
      </c>
      <c r="AH51" s="51" t="s">
        <v>713</v>
      </c>
      <c r="AI51" s="51" t="s">
        <v>713</v>
      </c>
      <c r="AJ51" s="51" t="s">
        <v>713</v>
      </c>
      <c r="AK51" s="51" t="s">
        <v>713</v>
      </c>
      <c r="AL51" s="51" t="s">
        <v>713</v>
      </c>
      <c r="AM51" s="51" t="s">
        <v>713</v>
      </c>
      <c r="AN51" s="51" t="s">
        <v>713</v>
      </c>
    </row>
    <row r="52" spans="1:40" s="2" customFormat="1" ht="16.5">
      <c r="A52" s="55" t="s">
        <v>112</v>
      </c>
      <c r="B52" s="34" t="s">
        <v>509</v>
      </c>
      <c r="C52" s="58"/>
      <c r="D52" s="174">
        <v>20.96</v>
      </c>
      <c r="E52" s="130"/>
      <c r="F52" s="130"/>
      <c r="G52" s="251">
        <v>8233.13</v>
      </c>
      <c r="H52" s="279">
        <f t="shared" si="1"/>
        <v>-8233.13</v>
      </c>
      <c r="I52" s="48">
        <v>1</v>
      </c>
      <c r="J52" s="47" t="s">
        <v>747</v>
      </c>
      <c r="K52" s="47" t="s">
        <v>763</v>
      </c>
      <c r="L52" s="47" t="s">
        <v>716</v>
      </c>
      <c r="M52" s="51">
        <v>2</v>
      </c>
      <c r="N52" s="51" t="s">
        <v>688</v>
      </c>
      <c r="O52" s="51" t="s">
        <v>688</v>
      </c>
      <c r="P52" s="51" t="s">
        <v>688</v>
      </c>
      <c r="Q52" s="51" t="s">
        <v>688</v>
      </c>
      <c r="R52" s="51" t="s">
        <v>688</v>
      </c>
      <c r="S52" s="51" t="s">
        <v>688</v>
      </c>
      <c r="T52" s="51" t="s">
        <v>688</v>
      </c>
      <c r="U52" s="51" t="s">
        <v>713</v>
      </c>
      <c r="V52" s="51" t="s">
        <v>713</v>
      </c>
      <c r="W52" s="51" t="s">
        <v>713</v>
      </c>
      <c r="X52" s="51" t="s">
        <v>713</v>
      </c>
      <c r="Y52" s="51" t="s">
        <v>713</v>
      </c>
      <c r="Z52" s="51" t="s">
        <v>713</v>
      </c>
      <c r="AA52" s="51" t="s">
        <v>713</v>
      </c>
      <c r="AB52" s="51" t="s">
        <v>713</v>
      </c>
      <c r="AC52" s="51" t="s">
        <v>713</v>
      </c>
      <c r="AD52" s="51" t="s">
        <v>713</v>
      </c>
      <c r="AE52" s="51" t="s">
        <v>713</v>
      </c>
      <c r="AF52" s="36" t="s">
        <v>688</v>
      </c>
      <c r="AG52" s="36" t="s">
        <v>688</v>
      </c>
      <c r="AH52" s="51" t="s">
        <v>713</v>
      </c>
      <c r="AI52" s="51" t="s">
        <v>713</v>
      </c>
      <c r="AJ52" s="51" t="s">
        <v>713</v>
      </c>
      <c r="AK52" s="51" t="s">
        <v>713</v>
      </c>
      <c r="AL52" s="51" t="s">
        <v>713</v>
      </c>
      <c r="AM52" s="51" t="s">
        <v>713</v>
      </c>
      <c r="AN52" s="51" t="s">
        <v>713</v>
      </c>
    </row>
    <row r="53" spans="1:40" s="2" customFormat="1" ht="16.5">
      <c r="A53" s="55" t="s">
        <v>114</v>
      </c>
      <c r="B53" s="34" t="s">
        <v>648</v>
      </c>
      <c r="C53" s="58"/>
      <c r="D53" s="174">
        <v>13.5</v>
      </c>
      <c r="E53" s="130"/>
      <c r="F53" s="130"/>
      <c r="G53" s="251">
        <v>5302.73</v>
      </c>
      <c r="H53" s="279">
        <f t="shared" si="1"/>
        <v>-5302.73</v>
      </c>
      <c r="I53" s="48">
        <v>1</v>
      </c>
      <c r="J53" s="47" t="s">
        <v>747</v>
      </c>
      <c r="K53" s="47" t="s">
        <v>763</v>
      </c>
      <c r="L53" s="47" t="s">
        <v>716</v>
      </c>
      <c r="M53" s="51">
        <v>2</v>
      </c>
      <c r="N53" s="51" t="s">
        <v>688</v>
      </c>
      <c r="O53" s="51" t="s">
        <v>688</v>
      </c>
      <c r="P53" s="51" t="s">
        <v>688</v>
      </c>
      <c r="Q53" s="51" t="s">
        <v>688</v>
      </c>
      <c r="R53" s="51" t="s">
        <v>688</v>
      </c>
      <c r="S53" s="51" t="s">
        <v>688</v>
      </c>
      <c r="T53" s="51" t="s">
        <v>688</v>
      </c>
      <c r="U53" s="51" t="s">
        <v>713</v>
      </c>
      <c r="V53" s="51" t="s">
        <v>713</v>
      </c>
      <c r="W53" s="51" t="s">
        <v>713</v>
      </c>
      <c r="X53" s="51" t="s">
        <v>713</v>
      </c>
      <c r="Y53" s="51" t="s">
        <v>713</v>
      </c>
      <c r="Z53" s="51" t="s">
        <v>713</v>
      </c>
      <c r="AA53" s="51" t="s">
        <v>713</v>
      </c>
      <c r="AB53" s="51" t="s">
        <v>713</v>
      </c>
      <c r="AC53" s="51" t="s">
        <v>713</v>
      </c>
      <c r="AD53" s="51" t="s">
        <v>713</v>
      </c>
      <c r="AE53" s="51" t="s">
        <v>713</v>
      </c>
      <c r="AF53" s="36" t="s">
        <v>688</v>
      </c>
      <c r="AG53" s="36" t="s">
        <v>688</v>
      </c>
      <c r="AH53" s="51" t="s">
        <v>713</v>
      </c>
      <c r="AI53" s="51" t="s">
        <v>713</v>
      </c>
      <c r="AJ53" s="51" t="s">
        <v>713</v>
      </c>
      <c r="AK53" s="51" t="s">
        <v>713</v>
      </c>
      <c r="AL53" s="51" t="s">
        <v>713</v>
      </c>
      <c r="AM53" s="51" t="s">
        <v>713</v>
      </c>
      <c r="AN53" s="51" t="s">
        <v>713</v>
      </c>
    </row>
    <row r="54" spans="1:40" s="2" customFormat="1" ht="16.5">
      <c r="A54" s="55" t="s">
        <v>115</v>
      </c>
      <c r="B54" s="34" t="s">
        <v>681</v>
      </c>
      <c r="C54" s="58"/>
      <c r="D54" s="174">
        <v>27.33</v>
      </c>
      <c r="E54" s="130">
        <v>250</v>
      </c>
      <c r="F54" s="130">
        <f>D54*E54</f>
        <v>6832.5</v>
      </c>
      <c r="G54" s="278"/>
      <c r="H54" s="279">
        <f t="shared" si="1"/>
        <v>6832.5</v>
      </c>
      <c r="I54" s="48">
        <v>1</v>
      </c>
      <c r="J54" s="47" t="s">
        <v>747</v>
      </c>
      <c r="K54" s="47" t="s">
        <v>763</v>
      </c>
      <c r="L54" s="47" t="s">
        <v>716</v>
      </c>
      <c r="M54" s="51">
        <v>2</v>
      </c>
      <c r="N54" s="51" t="s">
        <v>688</v>
      </c>
      <c r="O54" s="51" t="s">
        <v>688</v>
      </c>
      <c r="P54" s="51" t="s">
        <v>688</v>
      </c>
      <c r="Q54" s="51" t="s">
        <v>688</v>
      </c>
      <c r="R54" s="51" t="s">
        <v>688</v>
      </c>
      <c r="S54" s="51" t="s">
        <v>688</v>
      </c>
      <c r="T54" s="51" t="s">
        <v>688</v>
      </c>
      <c r="U54" s="51" t="s">
        <v>713</v>
      </c>
      <c r="V54" s="51" t="s">
        <v>713</v>
      </c>
      <c r="W54" s="51" t="s">
        <v>713</v>
      </c>
      <c r="X54" s="51" t="s">
        <v>713</v>
      </c>
      <c r="Y54" s="51" t="s">
        <v>713</v>
      </c>
      <c r="Z54" s="51" t="s">
        <v>713</v>
      </c>
      <c r="AA54" s="51" t="s">
        <v>713</v>
      </c>
      <c r="AB54" s="51" t="s">
        <v>713</v>
      </c>
      <c r="AC54" s="51" t="s">
        <v>713</v>
      </c>
      <c r="AD54" s="51" t="s">
        <v>713</v>
      </c>
      <c r="AE54" s="51" t="s">
        <v>713</v>
      </c>
      <c r="AF54" s="50" t="s">
        <v>688</v>
      </c>
      <c r="AG54" s="49" t="s">
        <v>688</v>
      </c>
      <c r="AH54" s="51" t="s">
        <v>713</v>
      </c>
      <c r="AI54" s="51" t="s">
        <v>713</v>
      </c>
      <c r="AJ54" s="51" t="s">
        <v>713</v>
      </c>
      <c r="AK54" s="51" t="s">
        <v>713</v>
      </c>
      <c r="AL54" s="51" t="s">
        <v>713</v>
      </c>
      <c r="AM54" s="51" t="s">
        <v>713</v>
      </c>
      <c r="AN54" s="51" t="s">
        <v>713</v>
      </c>
    </row>
    <row r="55" spans="2:230" ht="14.25">
      <c r="B55" s="198" t="s">
        <v>1010</v>
      </c>
      <c r="C55" s="234">
        <f>SUM(C14:C54)</f>
        <v>0</v>
      </c>
      <c r="D55" s="235"/>
      <c r="E55" s="235"/>
      <c r="F55" s="236">
        <f>SUM(F14:F54)</f>
        <v>139635</v>
      </c>
      <c r="G55" s="236">
        <f>SUM(G14:G54)</f>
        <v>434816.48</v>
      </c>
      <c r="H55" s="234">
        <f>SUM(H14:H54)</f>
        <v>-295181.48000000004</v>
      </c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234">
        <f>SUM(AK14:AK54)</f>
        <v>0</v>
      </c>
      <c r="AL55" s="167"/>
      <c r="AM55" s="167"/>
      <c r="AN55" s="167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</row>
    <row r="56" spans="4:8" ht="14.25">
      <c r="D56" s="269"/>
      <c r="E56" s="269"/>
      <c r="F56" s="269"/>
      <c r="G56" s="269"/>
      <c r="H56" s="270"/>
    </row>
    <row r="57" spans="4:8" ht="14.25">
      <c r="D57" s="269"/>
      <c r="E57" s="269"/>
      <c r="F57" s="269">
        <f>F55+G55</f>
        <v>574451.48</v>
      </c>
      <c r="G57" s="269"/>
      <c r="H57" s="270"/>
    </row>
    <row r="58" spans="2:8" ht="14.25">
      <c r="B58" s="2"/>
      <c r="D58" s="269"/>
      <c r="E58" s="269"/>
      <c r="F58" s="269"/>
      <c r="G58" s="269"/>
      <c r="H58" s="270"/>
    </row>
    <row r="59" spans="2:8" ht="14.25">
      <c r="B59" s="43"/>
      <c r="D59" s="269"/>
      <c r="E59" s="269"/>
      <c r="F59" s="269"/>
      <c r="G59" s="269"/>
      <c r="H59" s="270"/>
    </row>
    <row r="60" spans="2:8" ht="14.25">
      <c r="B60" s="3"/>
      <c r="D60" s="269"/>
      <c r="E60" s="269"/>
      <c r="F60" s="269"/>
      <c r="G60" s="269"/>
      <c r="H60" s="270"/>
    </row>
    <row r="61" spans="4:8" ht="14.25">
      <c r="D61" s="269"/>
      <c r="E61" s="269"/>
      <c r="F61" s="269"/>
      <c r="G61" s="269"/>
      <c r="H61" s="270"/>
    </row>
    <row r="62" spans="4:8" ht="14.25">
      <c r="D62" s="269"/>
      <c r="E62" s="269"/>
      <c r="F62" s="269"/>
      <c r="G62" s="269"/>
      <c r="H62" s="270"/>
    </row>
    <row r="63" spans="4:8" ht="14.25">
      <c r="D63" s="269"/>
      <c r="E63" s="269"/>
      <c r="F63" s="269"/>
      <c r="G63" s="269"/>
      <c r="H63" s="270"/>
    </row>
    <row r="64" spans="4:8" ht="14.25">
      <c r="D64" s="269"/>
      <c r="E64" s="269"/>
      <c r="F64" s="269"/>
      <c r="G64" s="269"/>
      <c r="H64" s="270"/>
    </row>
    <row r="65" spans="4:8" ht="14.25">
      <c r="D65" s="269"/>
      <c r="E65" s="269"/>
      <c r="F65" s="269"/>
      <c r="G65" s="269"/>
      <c r="H65" s="270"/>
    </row>
    <row r="66" spans="4:8" ht="14.25">
      <c r="D66" s="269"/>
      <c r="E66" s="269"/>
      <c r="F66" s="269"/>
      <c r="G66" s="269"/>
      <c r="H66" s="270"/>
    </row>
    <row r="67" spans="4:8" ht="14.25">
      <c r="D67" s="269"/>
      <c r="E67" s="269"/>
      <c r="F67" s="269"/>
      <c r="G67" s="269"/>
      <c r="H67" s="270"/>
    </row>
    <row r="68" spans="4:8" ht="14.25">
      <c r="D68" s="269"/>
      <c r="E68" s="269"/>
      <c r="F68" s="269"/>
      <c r="G68" s="269"/>
      <c r="H68" s="270"/>
    </row>
    <row r="69" spans="4:8" ht="14.25">
      <c r="D69" s="269"/>
      <c r="E69" s="269"/>
      <c r="F69" s="269"/>
      <c r="G69" s="269"/>
      <c r="H69" s="270"/>
    </row>
    <row r="70" spans="4:8" ht="14.25">
      <c r="D70" s="269"/>
      <c r="E70" s="269"/>
      <c r="F70" s="269"/>
      <c r="G70" s="269"/>
      <c r="H70" s="270"/>
    </row>
    <row r="71" spans="4:8" ht="14.25">
      <c r="D71" s="269"/>
      <c r="E71" s="269"/>
      <c r="F71" s="269"/>
      <c r="G71" s="269"/>
      <c r="H71" s="270"/>
    </row>
    <row r="72" spans="4:8" ht="14.25">
      <c r="D72" s="269"/>
      <c r="E72" s="269"/>
      <c r="F72" s="269"/>
      <c r="G72" s="269"/>
      <c r="H72" s="270"/>
    </row>
    <row r="73" spans="4:8" ht="14.25">
      <c r="D73" s="269"/>
      <c r="E73" s="269"/>
      <c r="F73" s="269"/>
      <c r="G73" s="269"/>
      <c r="H73" s="270"/>
    </row>
    <row r="74" spans="4:8" ht="14.25">
      <c r="D74" s="269"/>
      <c r="E74" s="269"/>
      <c r="F74" s="269"/>
      <c r="G74" s="269"/>
      <c r="H74" s="270"/>
    </row>
    <row r="75" spans="4:8" ht="14.25">
      <c r="D75" s="269"/>
      <c r="E75" s="269"/>
      <c r="F75" s="269"/>
      <c r="G75" s="269"/>
      <c r="H75" s="270"/>
    </row>
    <row r="76" spans="4:8" ht="14.25">
      <c r="D76" s="269"/>
      <c r="E76" s="269"/>
      <c r="F76" s="269"/>
      <c r="G76" s="269"/>
      <c r="H76" s="270"/>
    </row>
    <row r="77" spans="4:8" ht="14.25">
      <c r="D77" s="269"/>
      <c r="E77" s="269"/>
      <c r="F77" s="269"/>
      <c r="G77" s="269"/>
      <c r="H77" s="270"/>
    </row>
    <row r="78" spans="4:8" ht="14.25">
      <c r="D78" s="269"/>
      <c r="E78" s="269"/>
      <c r="F78" s="269"/>
      <c r="G78" s="269"/>
      <c r="H78" s="270"/>
    </row>
    <row r="79" spans="4:8" ht="14.25">
      <c r="D79" s="269"/>
      <c r="E79" s="269"/>
      <c r="F79" s="269"/>
      <c r="G79" s="269"/>
      <c r="H79" s="270"/>
    </row>
    <row r="80" spans="4:8" ht="14.25">
      <c r="D80" s="269"/>
      <c r="E80" s="269"/>
      <c r="F80" s="269"/>
      <c r="G80" s="269"/>
      <c r="H80" s="270"/>
    </row>
    <row r="81" spans="4:8" ht="14.25">
      <c r="D81" s="269"/>
      <c r="E81" s="269"/>
      <c r="F81" s="269"/>
      <c r="G81" s="269"/>
      <c r="H81" s="270"/>
    </row>
    <row r="82" spans="4:8" ht="14.25">
      <c r="D82" s="269"/>
      <c r="E82" s="269"/>
      <c r="F82" s="269"/>
      <c r="G82" s="269"/>
      <c r="H82" s="270"/>
    </row>
    <row r="83" spans="4:8" ht="14.25">
      <c r="D83" s="269"/>
      <c r="E83" s="269"/>
      <c r="F83" s="269"/>
      <c r="G83" s="269"/>
      <c r="H83" s="270"/>
    </row>
    <row r="84" spans="4:8" ht="14.25">
      <c r="D84" s="269"/>
      <c r="E84" s="269"/>
      <c r="F84" s="269"/>
      <c r="G84" s="269"/>
      <c r="H84" s="270"/>
    </row>
    <row r="85" spans="4:8" ht="14.25">
      <c r="D85" s="269"/>
      <c r="E85" s="269"/>
      <c r="F85" s="269"/>
      <c r="G85" s="269"/>
      <c r="H85" s="270"/>
    </row>
    <row r="86" spans="4:8" ht="14.25">
      <c r="D86" s="269"/>
      <c r="E86" s="269"/>
      <c r="F86" s="269"/>
      <c r="G86" s="269"/>
      <c r="H86" s="270"/>
    </row>
    <row r="87" spans="4:8" ht="14.25">
      <c r="D87" s="269"/>
      <c r="E87" s="269"/>
      <c r="F87" s="269"/>
      <c r="G87" s="269"/>
      <c r="H87" s="270"/>
    </row>
    <row r="88" spans="4:8" ht="14.25">
      <c r="D88" s="269"/>
      <c r="E88" s="269"/>
      <c r="F88" s="269"/>
      <c r="G88" s="269"/>
      <c r="H88" s="270"/>
    </row>
    <row r="89" spans="4:8" ht="14.25">
      <c r="D89" s="269"/>
      <c r="E89" s="269"/>
      <c r="F89" s="269"/>
      <c r="G89" s="269"/>
      <c r="H89" s="270"/>
    </row>
    <row r="90" spans="4:8" ht="14.25">
      <c r="D90" s="269"/>
      <c r="E90" s="269"/>
      <c r="F90" s="269"/>
      <c r="G90" s="269"/>
      <c r="H90" s="270"/>
    </row>
    <row r="91" spans="4:8" ht="14.25">
      <c r="D91" s="269"/>
      <c r="E91" s="269"/>
      <c r="F91" s="269"/>
      <c r="G91" s="269"/>
      <c r="H91" s="270"/>
    </row>
    <row r="92" spans="4:8" ht="14.25">
      <c r="D92" s="269"/>
      <c r="E92" s="269"/>
      <c r="F92" s="269"/>
      <c r="G92" s="269"/>
      <c r="H92" s="270"/>
    </row>
    <row r="93" spans="4:8" ht="14.25">
      <c r="D93" s="269"/>
      <c r="E93" s="269"/>
      <c r="F93" s="269"/>
      <c r="G93" s="269"/>
      <c r="H93" s="270"/>
    </row>
    <row r="94" spans="4:8" ht="14.25">
      <c r="D94" s="269"/>
      <c r="E94" s="269"/>
      <c r="F94" s="269"/>
      <c r="G94" s="269"/>
      <c r="H94" s="270"/>
    </row>
    <row r="95" spans="4:8" ht="14.25">
      <c r="D95" s="269"/>
      <c r="E95" s="269"/>
      <c r="F95" s="269"/>
      <c r="G95" s="269"/>
      <c r="H95" s="270"/>
    </row>
    <row r="96" spans="4:8" ht="14.25">
      <c r="D96" s="269"/>
      <c r="E96" s="269"/>
      <c r="F96" s="269"/>
      <c r="G96" s="269"/>
      <c r="H96" s="270"/>
    </row>
    <row r="97" spans="4:8" ht="14.25">
      <c r="D97" s="269"/>
      <c r="E97" s="269"/>
      <c r="F97" s="269"/>
      <c r="G97" s="269"/>
      <c r="H97" s="270"/>
    </row>
    <row r="98" spans="4:8" ht="14.25">
      <c r="D98" s="269"/>
      <c r="E98" s="269"/>
      <c r="F98" s="269"/>
      <c r="G98" s="269"/>
      <c r="H98" s="270"/>
    </row>
    <row r="99" spans="4:8" ht="14.25">
      <c r="D99" s="269"/>
      <c r="E99" s="269"/>
      <c r="F99" s="269"/>
      <c r="G99" s="269"/>
      <c r="H99" s="270"/>
    </row>
    <row r="100" spans="4:8" ht="14.25">
      <c r="D100" s="269"/>
      <c r="E100" s="269"/>
      <c r="F100" s="269"/>
      <c r="G100" s="269"/>
      <c r="H100" s="270"/>
    </row>
    <row r="101" spans="4:8" ht="14.25">
      <c r="D101" s="269"/>
      <c r="E101" s="269"/>
      <c r="F101" s="269"/>
      <c r="G101" s="269"/>
      <c r="H101" s="270"/>
    </row>
    <row r="102" spans="4:8" ht="14.25">
      <c r="D102" s="269"/>
      <c r="E102" s="269"/>
      <c r="F102" s="269"/>
      <c r="G102" s="269"/>
      <c r="H102" s="270"/>
    </row>
    <row r="103" spans="4:8" ht="14.25">
      <c r="D103" s="269"/>
      <c r="E103" s="269"/>
      <c r="F103" s="269"/>
      <c r="G103" s="269"/>
      <c r="H103" s="270"/>
    </row>
    <row r="104" spans="4:8" ht="14.25">
      <c r="D104" s="269"/>
      <c r="E104" s="269"/>
      <c r="F104" s="269"/>
      <c r="G104" s="269"/>
      <c r="H104" s="270"/>
    </row>
    <row r="105" spans="4:8" ht="14.25">
      <c r="D105" s="269"/>
      <c r="E105" s="269"/>
      <c r="F105" s="269"/>
      <c r="G105" s="269"/>
      <c r="H105" s="270"/>
    </row>
    <row r="106" spans="4:8" ht="14.25">
      <c r="D106" s="269"/>
      <c r="E106" s="269"/>
      <c r="F106" s="269"/>
      <c r="G106" s="269"/>
      <c r="H106" s="270"/>
    </row>
    <row r="107" spans="4:8" ht="14.25">
      <c r="D107" s="269"/>
      <c r="E107" s="269"/>
      <c r="F107" s="269"/>
      <c r="G107" s="269"/>
      <c r="H107" s="270"/>
    </row>
    <row r="108" spans="4:8" ht="14.25">
      <c r="D108" s="269"/>
      <c r="E108" s="269"/>
      <c r="F108" s="269"/>
      <c r="G108" s="269"/>
      <c r="H108" s="270"/>
    </row>
    <row r="109" spans="4:8" ht="14.25">
      <c r="D109" s="269"/>
      <c r="E109" s="269"/>
      <c r="F109" s="269"/>
      <c r="G109" s="269"/>
      <c r="H109" s="270"/>
    </row>
    <row r="110" spans="4:8" ht="14.25">
      <c r="D110" s="269"/>
      <c r="E110" s="269"/>
      <c r="F110" s="269"/>
      <c r="G110" s="269"/>
      <c r="H110" s="270"/>
    </row>
    <row r="111" spans="4:8" ht="14.25">
      <c r="D111" s="269"/>
      <c r="E111" s="269"/>
      <c r="F111" s="269"/>
      <c r="G111" s="269"/>
      <c r="H111" s="270"/>
    </row>
    <row r="112" spans="4:8" ht="14.25">
      <c r="D112" s="269"/>
      <c r="E112" s="269"/>
      <c r="F112" s="269"/>
      <c r="G112" s="269"/>
      <c r="H112" s="270"/>
    </row>
    <row r="113" spans="4:8" ht="14.25">
      <c r="D113" s="269"/>
      <c r="E113" s="269"/>
      <c r="F113" s="269"/>
      <c r="G113" s="269"/>
      <c r="H113" s="270"/>
    </row>
    <row r="114" spans="4:8" ht="14.25">
      <c r="D114" s="269"/>
      <c r="E114" s="269"/>
      <c r="F114" s="269"/>
      <c r="G114" s="269"/>
      <c r="H114" s="270"/>
    </row>
    <row r="115" spans="4:8" ht="14.25">
      <c r="D115" s="269"/>
      <c r="E115" s="269"/>
      <c r="F115" s="269"/>
      <c r="G115" s="269"/>
      <c r="H115" s="270"/>
    </row>
    <row r="116" spans="4:8" ht="14.25">
      <c r="D116" s="269"/>
      <c r="E116" s="269"/>
      <c r="F116" s="269"/>
      <c r="G116" s="269"/>
      <c r="H116" s="270"/>
    </row>
    <row r="117" spans="4:8" ht="14.25">
      <c r="D117" s="269"/>
      <c r="E117" s="269"/>
      <c r="F117" s="269"/>
      <c r="G117" s="269"/>
      <c r="H117" s="270"/>
    </row>
    <row r="118" spans="4:8" ht="14.25">
      <c r="D118" s="269"/>
      <c r="E118" s="269"/>
      <c r="F118" s="269"/>
      <c r="G118" s="269"/>
      <c r="H118" s="270"/>
    </row>
    <row r="119" spans="4:8" ht="14.25">
      <c r="D119" s="269"/>
      <c r="E119" s="269"/>
      <c r="F119" s="269"/>
      <c r="G119" s="269"/>
      <c r="H119" s="270"/>
    </row>
    <row r="120" spans="4:8" ht="14.25">
      <c r="D120" s="269"/>
      <c r="E120" s="269"/>
      <c r="F120" s="269"/>
      <c r="G120" s="269"/>
      <c r="H120" s="270"/>
    </row>
    <row r="121" spans="4:8" ht="14.25">
      <c r="D121" s="269"/>
      <c r="E121" s="269"/>
      <c r="F121" s="269"/>
      <c r="G121" s="269"/>
      <c r="H121" s="270"/>
    </row>
    <row r="122" spans="4:8" ht="14.25">
      <c r="D122" s="269"/>
      <c r="E122" s="269"/>
      <c r="F122" s="269"/>
      <c r="G122" s="269"/>
      <c r="H122" s="270"/>
    </row>
    <row r="123" spans="4:8" ht="14.25">
      <c r="D123" s="269"/>
      <c r="E123" s="269"/>
      <c r="F123" s="269"/>
      <c r="G123" s="269"/>
      <c r="H123" s="270"/>
    </row>
    <row r="124" spans="4:8" ht="14.25">
      <c r="D124" s="269"/>
      <c r="E124" s="269"/>
      <c r="F124" s="269"/>
      <c r="G124" s="269"/>
      <c r="H124" s="270"/>
    </row>
    <row r="125" spans="4:8" ht="14.25">
      <c r="D125" s="269"/>
      <c r="E125" s="269"/>
      <c r="F125" s="269"/>
      <c r="G125" s="269"/>
      <c r="H125" s="270"/>
    </row>
    <row r="126" spans="4:8" ht="14.25">
      <c r="D126" s="269"/>
      <c r="E126" s="269"/>
      <c r="F126" s="269"/>
      <c r="G126" s="269"/>
      <c r="H126" s="270"/>
    </row>
    <row r="127" spans="4:8" ht="14.25">
      <c r="D127" s="269"/>
      <c r="E127" s="269"/>
      <c r="F127" s="269"/>
      <c r="G127" s="269"/>
      <c r="H127" s="270"/>
    </row>
    <row r="128" spans="4:8" ht="14.25">
      <c r="D128" s="269"/>
      <c r="E128" s="269"/>
      <c r="F128" s="269"/>
      <c r="G128" s="269"/>
      <c r="H128" s="270"/>
    </row>
    <row r="129" spans="4:8" ht="14.25">
      <c r="D129" s="269"/>
      <c r="E129" s="269"/>
      <c r="F129" s="269"/>
      <c r="G129" s="269"/>
      <c r="H129" s="270"/>
    </row>
    <row r="130" spans="4:8" ht="14.25">
      <c r="D130" s="269"/>
      <c r="E130" s="269"/>
      <c r="F130" s="269"/>
      <c r="G130" s="269"/>
      <c r="H130" s="270"/>
    </row>
    <row r="131" spans="4:8" ht="14.25">
      <c r="D131" s="269"/>
      <c r="E131" s="269"/>
      <c r="F131" s="269"/>
      <c r="G131" s="269"/>
      <c r="H131" s="270"/>
    </row>
    <row r="132" spans="4:8" ht="14.25">
      <c r="D132" s="269"/>
      <c r="E132" s="269"/>
      <c r="F132" s="269"/>
      <c r="G132" s="269"/>
      <c r="H132" s="270"/>
    </row>
    <row r="133" spans="4:8" ht="14.25">
      <c r="D133" s="269"/>
      <c r="E133" s="269"/>
      <c r="F133" s="269"/>
      <c r="G133" s="269"/>
      <c r="H133" s="270"/>
    </row>
    <row r="134" spans="4:8" ht="14.25">
      <c r="D134" s="269"/>
      <c r="E134" s="269"/>
      <c r="F134" s="269"/>
      <c r="G134" s="269"/>
      <c r="H134" s="270"/>
    </row>
    <row r="135" spans="4:8" ht="14.25">
      <c r="D135" s="269"/>
      <c r="E135" s="269"/>
      <c r="F135" s="269"/>
      <c r="G135" s="269"/>
      <c r="H135" s="270"/>
    </row>
    <row r="136" spans="4:8" ht="14.25">
      <c r="D136" s="269"/>
      <c r="E136" s="269"/>
      <c r="F136" s="269"/>
      <c r="G136" s="269"/>
      <c r="H136" s="270"/>
    </row>
    <row r="137" spans="4:8" ht="14.25">
      <c r="D137" s="269"/>
      <c r="E137" s="269"/>
      <c r="F137" s="269"/>
      <c r="G137" s="269"/>
      <c r="H137" s="270"/>
    </row>
    <row r="138" spans="4:8" ht="14.25">
      <c r="D138" s="269"/>
      <c r="E138" s="269"/>
      <c r="F138" s="269"/>
      <c r="G138" s="269"/>
      <c r="H138" s="270"/>
    </row>
    <row r="139" spans="4:8" ht="14.25">
      <c r="D139" s="269"/>
      <c r="E139" s="269"/>
      <c r="F139" s="269"/>
      <c r="G139" s="269"/>
      <c r="H139" s="270"/>
    </row>
    <row r="140" spans="4:8" ht="14.25">
      <c r="D140" s="269"/>
      <c r="E140" s="269"/>
      <c r="F140" s="269"/>
      <c r="G140" s="269"/>
      <c r="H140" s="270"/>
    </row>
    <row r="141" spans="4:8" ht="14.25">
      <c r="D141" s="269"/>
      <c r="E141" s="269"/>
      <c r="F141" s="269"/>
      <c r="G141" s="269"/>
      <c r="H141" s="270"/>
    </row>
    <row r="142" spans="4:8" ht="14.25">
      <c r="D142" s="269"/>
      <c r="E142" s="269"/>
      <c r="F142" s="269"/>
      <c r="G142" s="269"/>
      <c r="H142" s="270"/>
    </row>
    <row r="143" spans="4:8" ht="14.25">
      <c r="D143" s="269"/>
      <c r="E143" s="269"/>
      <c r="F143" s="269"/>
      <c r="G143" s="269"/>
      <c r="H143" s="270"/>
    </row>
    <row r="144" spans="4:8" ht="14.25">
      <c r="D144" s="269"/>
      <c r="E144" s="269"/>
      <c r="F144" s="269"/>
      <c r="G144" s="269"/>
      <c r="H144" s="270"/>
    </row>
    <row r="145" spans="4:8" ht="14.25">
      <c r="D145" s="269"/>
      <c r="E145" s="269"/>
      <c r="F145" s="269"/>
      <c r="G145" s="269"/>
      <c r="H145" s="270"/>
    </row>
    <row r="146" spans="4:8" ht="14.25">
      <c r="D146" s="269"/>
      <c r="E146" s="269"/>
      <c r="F146" s="269"/>
      <c r="G146" s="269"/>
      <c r="H146" s="270"/>
    </row>
    <row r="147" spans="4:8" ht="14.25">
      <c r="D147" s="269"/>
      <c r="E147" s="269"/>
      <c r="F147" s="269"/>
      <c r="G147" s="269"/>
      <c r="H147" s="270"/>
    </row>
    <row r="148" spans="4:8" ht="14.25">
      <c r="D148" s="269"/>
      <c r="E148" s="269"/>
      <c r="F148" s="269"/>
      <c r="G148" s="269"/>
      <c r="H148" s="270"/>
    </row>
    <row r="149" spans="4:8" ht="14.25">
      <c r="D149" s="269"/>
      <c r="E149" s="269"/>
      <c r="F149" s="269"/>
      <c r="G149" s="269"/>
      <c r="H149" s="270"/>
    </row>
    <row r="150" spans="4:8" ht="14.25">
      <c r="D150" s="269"/>
      <c r="E150" s="269"/>
      <c r="F150" s="269"/>
      <c r="G150" s="269"/>
      <c r="H150" s="270"/>
    </row>
    <row r="151" spans="4:8" ht="14.25">
      <c r="D151" s="269"/>
      <c r="E151" s="269"/>
      <c r="F151" s="269"/>
      <c r="G151" s="269"/>
      <c r="H151" s="270"/>
    </row>
    <row r="152" spans="4:8" ht="14.25">
      <c r="D152" s="269"/>
      <c r="E152" s="269"/>
      <c r="F152" s="269"/>
      <c r="G152" s="269"/>
      <c r="H152" s="270"/>
    </row>
    <row r="153" spans="4:8" ht="14.25">
      <c r="D153" s="269"/>
      <c r="E153" s="269"/>
      <c r="F153" s="269"/>
      <c r="G153" s="269"/>
      <c r="H153" s="270"/>
    </row>
    <row r="154" spans="4:8" ht="14.25">
      <c r="D154" s="269"/>
      <c r="E154" s="269"/>
      <c r="F154" s="269"/>
      <c r="G154" s="269"/>
      <c r="H154" s="270"/>
    </row>
    <row r="155" spans="4:8" ht="14.25">
      <c r="D155" s="269"/>
      <c r="E155" s="269"/>
      <c r="F155" s="269"/>
      <c r="G155" s="269"/>
      <c r="H155" s="270"/>
    </row>
    <row r="156" spans="4:8" ht="14.25">
      <c r="D156" s="269"/>
      <c r="E156" s="269"/>
      <c r="F156" s="269"/>
      <c r="G156" s="269"/>
      <c r="H156" s="270"/>
    </row>
    <row r="157" spans="4:8" ht="14.25">
      <c r="D157" s="269"/>
      <c r="E157" s="269"/>
      <c r="F157" s="269"/>
      <c r="G157" s="269"/>
      <c r="H157" s="270"/>
    </row>
    <row r="158" spans="4:8" ht="14.25">
      <c r="D158" s="269"/>
      <c r="E158" s="269"/>
      <c r="F158" s="269"/>
      <c r="G158" s="269"/>
      <c r="H158" s="270"/>
    </row>
    <row r="159" spans="4:8" ht="14.25">
      <c r="D159" s="269"/>
      <c r="E159" s="269"/>
      <c r="F159" s="269"/>
      <c r="G159" s="269"/>
      <c r="H159" s="270"/>
    </row>
    <row r="160" spans="4:8" ht="14.25">
      <c r="D160" s="269"/>
      <c r="E160" s="269"/>
      <c r="F160" s="269"/>
      <c r="G160" s="269"/>
      <c r="H160" s="270"/>
    </row>
    <row r="161" spans="4:8" ht="14.25">
      <c r="D161" s="269"/>
      <c r="E161" s="269"/>
      <c r="F161" s="269"/>
      <c r="G161" s="269"/>
      <c r="H161" s="270"/>
    </row>
    <row r="162" spans="4:8" ht="14.25">
      <c r="D162" s="269"/>
      <c r="E162" s="269"/>
      <c r="F162" s="269"/>
      <c r="G162" s="269"/>
      <c r="H162" s="270"/>
    </row>
    <row r="163" spans="4:8" ht="14.25">
      <c r="D163" s="269"/>
      <c r="E163" s="269"/>
      <c r="F163" s="269"/>
      <c r="G163" s="269"/>
      <c r="H163" s="270"/>
    </row>
    <row r="164" spans="4:8" ht="14.25">
      <c r="D164" s="269"/>
      <c r="E164" s="269"/>
      <c r="F164" s="269"/>
      <c r="G164" s="269"/>
      <c r="H164" s="270"/>
    </row>
    <row r="165" spans="4:8" ht="14.25">
      <c r="D165" s="269"/>
      <c r="E165" s="269"/>
      <c r="F165" s="269"/>
      <c r="G165" s="269"/>
      <c r="H165" s="270"/>
    </row>
    <row r="166" spans="4:8" ht="14.25">
      <c r="D166" s="269"/>
      <c r="E166" s="269"/>
      <c r="F166" s="269"/>
      <c r="G166" s="269"/>
      <c r="H166" s="270"/>
    </row>
    <row r="167" spans="4:8" ht="14.25">
      <c r="D167" s="269"/>
      <c r="E167" s="269"/>
      <c r="F167" s="269"/>
      <c r="G167" s="269"/>
      <c r="H167" s="270"/>
    </row>
    <row r="168" spans="4:8" ht="14.25">
      <c r="D168" s="269"/>
      <c r="E168" s="269"/>
      <c r="F168" s="269"/>
      <c r="G168" s="269"/>
      <c r="H168" s="270"/>
    </row>
    <row r="169" spans="4:8" ht="14.25">
      <c r="D169" s="269"/>
      <c r="E169" s="269"/>
      <c r="F169" s="269"/>
      <c r="G169" s="269"/>
      <c r="H169" s="270"/>
    </row>
    <row r="170" spans="4:8" ht="14.25">
      <c r="D170" s="269"/>
      <c r="E170" s="269"/>
      <c r="F170" s="269"/>
      <c r="G170" s="269"/>
      <c r="H170" s="270"/>
    </row>
    <row r="171" spans="4:8" ht="14.25">
      <c r="D171" s="269"/>
      <c r="E171" s="269"/>
      <c r="F171" s="269"/>
      <c r="G171" s="269"/>
      <c r="H171" s="270"/>
    </row>
    <row r="172" spans="4:8" ht="14.25">
      <c r="D172" s="269"/>
      <c r="E172" s="269"/>
      <c r="F172" s="269"/>
      <c r="G172" s="269"/>
      <c r="H172" s="270"/>
    </row>
    <row r="173" spans="4:8" ht="14.25">
      <c r="D173" s="269"/>
      <c r="E173" s="269"/>
      <c r="F173" s="269"/>
      <c r="G173" s="269"/>
      <c r="H173" s="270"/>
    </row>
    <row r="174" spans="4:8" ht="14.25">
      <c r="D174" s="269"/>
      <c r="E174" s="269"/>
      <c r="F174" s="269"/>
      <c r="G174" s="269"/>
      <c r="H174" s="270"/>
    </row>
    <row r="175" spans="4:8" ht="14.25">
      <c r="D175" s="269"/>
      <c r="E175" s="269"/>
      <c r="F175" s="269"/>
      <c r="G175" s="269"/>
      <c r="H175" s="270"/>
    </row>
    <row r="176" spans="4:8" ht="14.25">
      <c r="D176" s="269"/>
      <c r="E176" s="269"/>
      <c r="F176" s="269"/>
      <c r="G176" s="269"/>
      <c r="H176" s="270"/>
    </row>
    <row r="177" spans="4:8" ht="14.25">
      <c r="D177" s="269"/>
      <c r="E177" s="269"/>
      <c r="F177" s="269"/>
      <c r="G177" s="269"/>
      <c r="H177" s="270"/>
    </row>
    <row r="178" spans="4:8" ht="14.25">
      <c r="D178" s="269"/>
      <c r="E178" s="269"/>
      <c r="F178" s="269"/>
      <c r="G178" s="269"/>
      <c r="H178" s="270"/>
    </row>
    <row r="179" spans="4:8" ht="14.25">
      <c r="D179" s="269"/>
      <c r="E179" s="269"/>
      <c r="F179" s="269"/>
      <c r="G179" s="269"/>
      <c r="H179" s="270"/>
    </row>
    <row r="180" spans="4:8" ht="14.25">
      <c r="D180" s="269"/>
      <c r="E180" s="269"/>
      <c r="F180" s="269"/>
      <c r="G180" s="269"/>
      <c r="H180" s="270"/>
    </row>
    <row r="181" spans="4:8" ht="14.25">
      <c r="D181" s="269"/>
      <c r="E181" s="269"/>
      <c r="F181" s="269"/>
      <c r="G181" s="269"/>
      <c r="H181" s="270"/>
    </row>
    <row r="182" spans="4:8" ht="14.25">
      <c r="D182" s="269"/>
      <c r="E182" s="269"/>
      <c r="F182" s="269"/>
      <c r="G182" s="269"/>
      <c r="H182" s="270"/>
    </row>
    <row r="183" spans="4:8" ht="14.25">
      <c r="D183" s="269"/>
      <c r="E183" s="269"/>
      <c r="F183" s="269"/>
      <c r="G183" s="269"/>
      <c r="H183" s="270"/>
    </row>
    <row r="184" spans="4:8" ht="14.25">
      <c r="D184" s="269"/>
      <c r="E184" s="269"/>
      <c r="F184" s="269"/>
      <c r="G184" s="269"/>
      <c r="H184" s="270"/>
    </row>
    <row r="185" spans="4:8" ht="14.25">
      <c r="D185" s="269"/>
      <c r="E185" s="269"/>
      <c r="F185" s="269"/>
      <c r="G185" s="269"/>
      <c r="H185" s="270"/>
    </row>
    <row r="186" spans="4:8" ht="14.25">
      <c r="D186" s="269"/>
      <c r="E186" s="269"/>
      <c r="F186" s="269"/>
      <c r="G186" s="269"/>
      <c r="H186" s="270"/>
    </row>
    <row r="187" spans="4:8" ht="14.25">
      <c r="D187" s="269"/>
      <c r="E187" s="269"/>
      <c r="F187" s="269"/>
      <c r="G187" s="269"/>
      <c r="H187" s="270"/>
    </row>
    <row r="188" spans="4:8" ht="14.25">
      <c r="D188" s="269"/>
      <c r="E188" s="269"/>
      <c r="F188" s="269"/>
      <c r="G188" s="269"/>
      <c r="H188" s="270"/>
    </row>
    <row r="189" spans="4:8" ht="14.25">
      <c r="D189" s="269"/>
      <c r="E189" s="269"/>
      <c r="F189" s="269"/>
      <c r="G189" s="269"/>
      <c r="H189" s="270"/>
    </row>
    <row r="190" spans="4:8" ht="14.25">
      <c r="D190" s="269"/>
      <c r="E190" s="269"/>
      <c r="F190" s="269"/>
      <c r="G190" s="269"/>
      <c r="H190" s="270"/>
    </row>
    <row r="191" spans="4:8" ht="14.25">
      <c r="D191" s="269"/>
      <c r="E191" s="269"/>
      <c r="F191" s="269"/>
      <c r="G191" s="269"/>
      <c r="H191" s="270"/>
    </row>
    <row r="192" spans="4:8" ht="14.25">
      <c r="D192" s="269"/>
      <c r="E192" s="269"/>
      <c r="F192" s="269"/>
      <c r="G192" s="269"/>
      <c r="H192" s="270"/>
    </row>
    <row r="193" spans="4:8" ht="14.25">
      <c r="D193" s="269"/>
      <c r="E193" s="269"/>
      <c r="F193" s="269"/>
      <c r="G193" s="269"/>
      <c r="H193" s="270"/>
    </row>
    <row r="194" spans="4:8" ht="14.25">
      <c r="D194" s="269"/>
      <c r="E194" s="269"/>
      <c r="F194" s="269"/>
      <c r="G194" s="269"/>
      <c r="H194" s="270"/>
    </row>
    <row r="195" spans="4:8" ht="14.25">
      <c r="D195" s="269"/>
      <c r="E195" s="269"/>
      <c r="F195" s="269"/>
      <c r="G195" s="269"/>
      <c r="H195" s="270"/>
    </row>
    <row r="196" spans="4:8" ht="14.25">
      <c r="D196" s="269"/>
      <c r="E196" s="269"/>
      <c r="F196" s="269"/>
      <c r="G196" s="269"/>
      <c r="H196" s="270"/>
    </row>
    <row r="197" spans="4:8" ht="14.25">
      <c r="D197" s="269"/>
      <c r="E197" s="269"/>
      <c r="F197" s="269"/>
      <c r="G197" s="269"/>
      <c r="H197" s="270"/>
    </row>
    <row r="198" spans="4:8" ht="14.25">
      <c r="D198" s="269"/>
      <c r="E198" s="269"/>
      <c r="F198" s="269"/>
      <c r="G198" s="269"/>
      <c r="H198" s="270"/>
    </row>
    <row r="199" spans="4:8" ht="14.25">
      <c r="D199" s="269"/>
      <c r="E199" s="269"/>
      <c r="F199" s="269"/>
      <c r="G199" s="269"/>
      <c r="H199" s="270"/>
    </row>
    <row r="200" spans="4:8" ht="14.25">
      <c r="D200" s="269"/>
      <c r="E200" s="269"/>
      <c r="F200" s="269"/>
      <c r="G200" s="269"/>
      <c r="H200" s="270"/>
    </row>
    <row r="201" spans="4:8" ht="14.25">
      <c r="D201" s="269"/>
      <c r="E201" s="269"/>
      <c r="F201" s="269"/>
      <c r="G201" s="269"/>
      <c r="H201" s="270"/>
    </row>
    <row r="202" spans="4:8" ht="14.25">
      <c r="D202" s="269"/>
      <c r="E202" s="269"/>
      <c r="F202" s="269"/>
      <c r="G202" s="269"/>
      <c r="H202" s="270"/>
    </row>
    <row r="203" spans="4:8" ht="14.25">
      <c r="D203" s="269"/>
      <c r="E203" s="269"/>
      <c r="F203" s="269"/>
      <c r="G203" s="269"/>
      <c r="H203" s="270"/>
    </row>
    <row r="204" spans="4:8" ht="14.25">
      <c r="D204" s="269"/>
      <c r="E204" s="269"/>
      <c r="F204" s="269"/>
      <c r="G204" s="269"/>
      <c r="H204" s="270"/>
    </row>
    <row r="205" spans="4:8" ht="14.25">
      <c r="D205" s="269"/>
      <c r="E205" s="269"/>
      <c r="F205" s="269"/>
      <c r="G205" s="269"/>
      <c r="H205" s="270"/>
    </row>
    <row r="206" spans="4:8" ht="14.25">
      <c r="D206" s="269"/>
      <c r="E206" s="269"/>
      <c r="F206" s="269"/>
      <c r="G206" s="269"/>
      <c r="H206" s="270"/>
    </row>
    <row r="207" spans="4:8" ht="14.25">
      <c r="D207" s="269"/>
      <c r="E207" s="269"/>
      <c r="F207" s="269"/>
      <c r="G207" s="269"/>
      <c r="H207" s="270"/>
    </row>
    <row r="208" spans="4:8" ht="14.25">
      <c r="D208" s="269"/>
      <c r="E208" s="269"/>
      <c r="F208" s="269"/>
      <c r="G208" s="269"/>
      <c r="H208" s="270"/>
    </row>
    <row r="209" spans="4:8" ht="14.25">
      <c r="D209" s="269"/>
      <c r="E209" s="269"/>
      <c r="F209" s="269"/>
      <c r="G209" s="269"/>
      <c r="H209" s="270"/>
    </row>
    <row r="210" spans="4:8" ht="14.25">
      <c r="D210" s="269"/>
      <c r="E210" s="269"/>
      <c r="F210" s="269"/>
      <c r="G210" s="269"/>
      <c r="H210" s="270"/>
    </row>
    <row r="211" spans="4:8" ht="14.25">
      <c r="D211" s="269"/>
      <c r="E211" s="269"/>
      <c r="F211" s="269"/>
      <c r="G211" s="269"/>
      <c r="H211" s="270"/>
    </row>
    <row r="212" spans="4:8" ht="14.25">
      <c r="D212" s="269"/>
      <c r="E212" s="269"/>
      <c r="F212" s="269"/>
      <c r="G212" s="269"/>
      <c r="H212" s="270"/>
    </row>
    <row r="213" spans="4:8" ht="14.25">
      <c r="D213" s="269"/>
      <c r="E213" s="269"/>
      <c r="F213" s="269"/>
      <c r="G213" s="269"/>
      <c r="H213" s="270"/>
    </row>
    <row r="214" spans="4:8" ht="14.25">
      <c r="D214" s="269"/>
      <c r="E214" s="269"/>
      <c r="F214" s="269"/>
      <c r="G214" s="269"/>
      <c r="H214" s="270"/>
    </row>
    <row r="215" spans="4:8" ht="14.25">
      <c r="D215" s="269"/>
      <c r="E215" s="269"/>
      <c r="F215" s="269"/>
      <c r="G215" s="269"/>
      <c r="H215" s="270"/>
    </row>
    <row r="216" spans="4:8" ht="14.25">
      <c r="D216" s="269"/>
      <c r="E216" s="269"/>
      <c r="F216" s="269"/>
      <c r="G216" s="269"/>
      <c r="H216" s="270"/>
    </row>
    <row r="217" spans="4:8" ht="14.25">
      <c r="D217" s="269"/>
      <c r="E217" s="269"/>
      <c r="F217" s="269"/>
      <c r="G217" s="269"/>
      <c r="H217" s="270"/>
    </row>
    <row r="218" spans="4:8" ht="14.25">
      <c r="D218" s="269"/>
      <c r="E218" s="269"/>
      <c r="F218" s="269"/>
      <c r="G218" s="269"/>
      <c r="H218" s="270"/>
    </row>
    <row r="219" spans="4:8" ht="14.25">
      <c r="D219" s="269"/>
      <c r="E219" s="269"/>
      <c r="F219" s="269"/>
      <c r="G219" s="269"/>
      <c r="H219" s="270"/>
    </row>
    <row r="220" spans="4:8" ht="14.25">
      <c r="D220" s="269"/>
      <c r="E220" s="269"/>
      <c r="F220" s="269"/>
      <c r="G220" s="269"/>
      <c r="H220" s="270"/>
    </row>
    <row r="221" spans="4:8" ht="14.25">
      <c r="D221" s="269"/>
      <c r="E221" s="269"/>
      <c r="F221" s="269"/>
      <c r="G221" s="269"/>
      <c r="H221" s="270"/>
    </row>
    <row r="222" spans="4:8" ht="14.25">
      <c r="D222" s="269"/>
      <c r="E222" s="269"/>
      <c r="F222" s="269"/>
      <c r="G222" s="269"/>
      <c r="H222" s="270"/>
    </row>
    <row r="223" spans="4:8" ht="14.25">
      <c r="D223" s="269"/>
      <c r="E223" s="269"/>
      <c r="F223" s="269"/>
      <c r="G223" s="269"/>
      <c r="H223" s="270"/>
    </row>
    <row r="224" spans="4:8" ht="14.25">
      <c r="D224" s="269"/>
      <c r="E224" s="269"/>
      <c r="F224" s="269"/>
      <c r="G224" s="269"/>
      <c r="H224" s="270"/>
    </row>
    <row r="225" spans="4:8" ht="14.25">
      <c r="D225" s="269"/>
      <c r="E225" s="269"/>
      <c r="F225" s="269"/>
      <c r="G225" s="269"/>
      <c r="H225" s="270"/>
    </row>
    <row r="226" spans="4:8" ht="14.25">
      <c r="D226" s="269"/>
      <c r="E226" s="269"/>
      <c r="F226" s="269"/>
      <c r="G226" s="269"/>
      <c r="H226" s="270"/>
    </row>
    <row r="227" spans="4:8" ht="14.25">
      <c r="D227" s="269"/>
      <c r="E227" s="269"/>
      <c r="F227" s="269"/>
      <c r="G227" s="269"/>
      <c r="H227" s="270"/>
    </row>
    <row r="228" spans="4:8" ht="14.25">
      <c r="D228" s="269"/>
      <c r="E228" s="269"/>
      <c r="F228" s="269"/>
      <c r="G228" s="269"/>
      <c r="H228" s="270"/>
    </row>
    <row r="229" spans="4:8" ht="14.25">
      <c r="D229" s="269"/>
      <c r="E229" s="269"/>
      <c r="F229" s="269"/>
      <c r="G229" s="269"/>
      <c r="H229" s="270"/>
    </row>
    <row r="230" spans="4:8" ht="14.25">
      <c r="D230" s="269"/>
      <c r="E230" s="269"/>
      <c r="F230" s="269"/>
      <c r="G230" s="269"/>
      <c r="H230" s="270"/>
    </row>
    <row r="231" spans="4:8" ht="14.25">
      <c r="D231" s="269"/>
      <c r="E231" s="269"/>
      <c r="F231" s="269"/>
      <c r="G231" s="269"/>
      <c r="H231" s="270"/>
    </row>
    <row r="232" spans="4:8" ht="14.25">
      <c r="D232" s="269"/>
      <c r="E232" s="269"/>
      <c r="F232" s="269"/>
      <c r="G232" s="269"/>
      <c r="H232" s="270"/>
    </row>
    <row r="233" spans="4:8" ht="14.25">
      <c r="D233" s="269"/>
      <c r="E233" s="269"/>
      <c r="F233" s="269"/>
      <c r="G233" s="269"/>
      <c r="H233" s="270"/>
    </row>
    <row r="234" spans="4:8" ht="14.25">
      <c r="D234" s="269"/>
      <c r="E234" s="269"/>
      <c r="F234" s="269"/>
      <c r="G234" s="269"/>
      <c r="H234" s="270"/>
    </row>
    <row r="235" spans="4:8" ht="14.25">
      <c r="D235" s="269"/>
      <c r="E235" s="269"/>
      <c r="F235" s="269"/>
      <c r="G235" s="269"/>
      <c r="H235" s="270"/>
    </row>
    <row r="236" spans="4:8" ht="14.25">
      <c r="D236" s="269"/>
      <c r="E236" s="269"/>
      <c r="F236" s="269"/>
      <c r="G236" s="269"/>
      <c r="H236" s="270"/>
    </row>
    <row r="237" spans="4:8" ht="14.25">
      <c r="D237" s="269"/>
      <c r="E237" s="269"/>
      <c r="F237" s="269"/>
      <c r="G237" s="269"/>
      <c r="H237" s="270"/>
    </row>
    <row r="238" spans="4:8" ht="14.25">
      <c r="D238" s="269"/>
      <c r="E238" s="269"/>
      <c r="F238" s="269"/>
      <c r="G238" s="269"/>
      <c r="H238" s="270"/>
    </row>
    <row r="239" spans="4:8" ht="14.25">
      <c r="D239" s="269"/>
      <c r="E239" s="269"/>
      <c r="F239" s="269"/>
      <c r="G239" s="269"/>
      <c r="H239" s="270"/>
    </row>
    <row r="240" spans="4:8" ht="14.25">
      <c r="D240" s="269"/>
      <c r="E240" s="269"/>
      <c r="F240" s="269"/>
      <c r="G240" s="269"/>
      <c r="H240" s="270"/>
    </row>
    <row r="241" spans="4:8" ht="14.25">
      <c r="D241" s="269"/>
      <c r="E241" s="269"/>
      <c r="F241" s="269"/>
      <c r="G241" s="269"/>
      <c r="H241" s="270"/>
    </row>
    <row r="242" spans="4:8" ht="14.25">
      <c r="D242" s="269"/>
      <c r="E242" s="269"/>
      <c r="F242" s="269"/>
      <c r="G242" s="269"/>
      <c r="H242" s="270"/>
    </row>
    <row r="243" spans="4:8" ht="14.25">
      <c r="D243" s="269"/>
      <c r="E243" s="269"/>
      <c r="F243" s="269"/>
      <c r="G243" s="269"/>
      <c r="H243" s="270"/>
    </row>
    <row r="244" spans="4:8" ht="14.25">
      <c r="D244" s="269"/>
      <c r="E244" s="269"/>
      <c r="F244" s="269"/>
      <c r="G244" s="269"/>
      <c r="H244" s="270"/>
    </row>
    <row r="245" spans="4:8" ht="14.25">
      <c r="D245" s="269"/>
      <c r="E245" s="269"/>
      <c r="F245" s="269"/>
      <c r="G245" s="269"/>
      <c r="H245" s="270"/>
    </row>
    <row r="246" spans="4:8" ht="14.25">
      <c r="D246" s="269"/>
      <c r="E246" s="269"/>
      <c r="F246" s="269"/>
      <c r="G246" s="269"/>
      <c r="H246" s="270"/>
    </row>
    <row r="247" spans="4:8" ht="14.25">
      <c r="D247" s="269"/>
      <c r="E247" s="269"/>
      <c r="F247" s="269"/>
      <c r="G247" s="269"/>
      <c r="H247" s="270"/>
    </row>
    <row r="248" spans="4:8" ht="14.25">
      <c r="D248" s="269"/>
      <c r="E248" s="269"/>
      <c r="F248" s="269"/>
      <c r="G248" s="269"/>
      <c r="H248" s="270"/>
    </row>
    <row r="249" spans="4:8" ht="14.25">
      <c r="D249" s="269"/>
      <c r="E249" s="269"/>
      <c r="F249" s="269"/>
      <c r="G249" s="269"/>
      <c r="H249" s="270"/>
    </row>
    <row r="250" spans="4:8" ht="14.25">
      <c r="D250" s="269"/>
      <c r="E250" s="269"/>
      <c r="F250" s="269"/>
      <c r="G250" s="269"/>
      <c r="H250" s="270"/>
    </row>
    <row r="251" spans="4:8" ht="14.25">
      <c r="D251" s="269"/>
      <c r="E251" s="269"/>
      <c r="F251" s="269"/>
      <c r="G251" s="269"/>
      <c r="H251" s="270"/>
    </row>
    <row r="252" spans="4:8" ht="14.25">
      <c r="D252" s="269"/>
      <c r="E252" s="269"/>
      <c r="F252" s="269"/>
      <c r="G252" s="269"/>
      <c r="H252" s="270"/>
    </row>
    <row r="253" spans="4:8" ht="14.25">
      <c r="D253" s="269"/>
      <c r="E253" s="269"/>
      <c r="F253" s="269"/>
      <c r="G253" s="269"/>
      <c r="H253" s="270"/>
    </row>
    <row r="254" spans="4:8" ht="14.25">
      <c r="D254" s="269"/>
      <c r="E254" s="269"/>
      <c r="F254" s="269"/>
      <c r="G254" s="269"/>
      <c r="H254" s="270"/>
    </row>
    <row r="255" spans="4:8" ht="14.25">
      <c r="D255" s="269"/>
      <c r="E255" s="269"/>
      <c r="F255" s="269"/>
      <c r="G255" s="269"/>
      <c r="H255" s="270"/>
    </row>
    <row r="256" spans="4:8" ht="14.25">
      <c r="D256" s="269"/>
      <c r="E256" s="269"/>
      <c r="F256" s="269"/>
      <c r="G256" s="269"/>
      <c r="H256" s="270"/>
    </row>
    <row r="257" spans="4:8" ht="14.25">
      <c r="D257" s="269"/>
      <c r="E257" s="269"/>
      <c r="F257" s="269"/>
      <c r="G257" s="269"/>
      <c r="H257" s="270"/>
    </row>
    <row r="258" spans="4:8" ht="14.25">
      <c r="D258" s="269"/>
      <c r="E258" s="269"/>
      <c r="F258" s="269"/>
      <c r="G258" s="269"/>
      <c r="H258" s="270"/>
    </row>
    <row r="259" spans="4:8" ht="14.25">
      <c r="D259" s="269"/>
      <c r="E259" s="269"/>
      <c r="F259" s="269"/>
      <c r="G259" s="269"/>
      <c r="H259" s="270"/>
    </row>
    <row r="260" spans="4:8" ht="14.25">
      <c r="D260" s="269"/>
      <c r="E260" s="269"/>
      <c r="F260" s="269"/>
      <c r="G260" s="269"/>
      <c r="H260" s="270"/>
    </row>
    <row r="261" spans="4:8" ht="14.25">
      <c r="D261" s="269"/>
      <c r="E261" s="269"/>
      <c r="F261" s="269"/>
      <c r="G261" s="269"/>
      <c r="H261" s="270"/>
    </row>
    <row r="262" spans="4:8" ht="14.25">
      <c r="D262" s="269"/>
      <c r="E262" s="269"/>
      <c r="F262" s="269"/>
      <c r="G262" s="269"/>
      <c r="H262" s="270"/>
    </row>
    <row r="263" spans="4:8" ht="14.25">
      <c r="D263" s="269"/>
      <c r="E263" s="269"/>
      <c r="F263" s="269"/>
      <c r="G263" s="269"/>
      <c r="H263" s="270"/>
    </row>
    <row r="264" spans="4:8" ht="14.25">
      <c r="D264" s="269"/>
      <c r="E264" s="269"/>
      <c r="F264" s="269"/>
      <c r="G264" s="269"/>
      <c r="H264" s="270"/>
    </row>
    <row r="265" spans="4:8" ht="14.25">
      <c r="D265" s="269"/>
      <c r="E265" s="269"/>
      <c r="F265" s="269"/>
      <c r="G265" s="269"/>
      <c r="H265" s="270"/>
    </row>
    <row r="266" spans="4:8" ht="14.25">
      <c r="D266" s="269"/>
      <c r="E266" s="269"/>
      <c r="F266" s="269"/>
      <c r="G266" s="269"/>
      <c r="H266" s="270"/>
    </row>
    <row r="267" spans="4:8" ht="14.25">
      <c r="D267" s="269"/>
      <c r="E267" s="269"/>
      <c r="F267" s="269"/>
      <c r="G267" s="269"/>
      <c r="H267" s="270"/>
    </row>
    <row r="268" spans="4:8" ht="14.25">
      <c r="D268" s="269"/>
      <c r="E268" s="269"/>
      <c r="F268" s="269"/>
      <c r="G268" s="269"/>
      <c r="H268" s="270"/>
    </row>
    <row r="269" spans="4:8" ht="14.25">
      <c r="D269" s="269"/>
      <c r="E269" s="269"/>
      <c r="F269" s="269"/>
      <c r="G269" s="269"/>
      <c r="H269" s="270"/>
    </row>
    <row r="270" spans="4:8" ht="14.25">
      <c r="D270" s="269"/>
      <c r="E270" s="269"/>
      <c r="F270" s="269"/>
      <c r="G270" s="269"/>
      <c r="H270" s="270"/>
    </row>
    <row r="271" spans="4:8" ht="14.25">
      <c r="D271" s="269"/>
      <c r="E271" s="269"/>
      <c r="F271" s="269"/>
      <c r="G271" s="269"/>
      <c r="H271" s="270"/>
    </row>
    <row r="272" spans="4:8" ht="14.25">
      <c r="D272" s="269"/>
      <c r="E272" s="269"/>
      <c r="F272" s="269"/>
      <c r="G272" s="269"/>
      <c r="H272" s="270"/>
    </row>
    <row r="273" spans="4:8" ht="14.25">
      <c r="D273" s="269"/>
      <c r="E273" s="269"/>
      <c r="F273" s="269"/>
      <c r="G273" s="269"/>
      <c r="H273" s="270"/>
    </row>
    <row r="274" spans="4:8" ht="14.25">
      <c r="D274" s="269"/>
      <c r="E274" s="269"/>
      <c r="F274" s="269"/>
      <c r="G274" s="269"/>
      <c r="H274" s="270"/>
    </row>
    <row r="275" spans="4:8" ht="14.25">
      <c r="D275" s="269"/>
      <c r="E275" s="269"/>
      <c r="F275" s="269"/>
      <c r="G275" s="269"/>
      <c r="H275" s="270"/>
    </row>
    <row r="276" spans="4:8" ht="14.25">
      <c r="D276" s="269"/>
      <c r="E276" s="269"/>
      <c r="F276" s="269"/>
      <c r="G276" s="269"/>
      <c r="H276" s="270"/>
    </row>
    <row r="277" spans="4:8" ht="14.25">
      <c r="D277" s="269"/>
      <c r="E277" s="269"/>
      <c r="F277" s="269"/>
      <c r="G277" s="269"/>
      <c r="H277" s="270"/>
    </row>
    <row r="278" spans="4:8" ht="14.25">
      <c r="D278" s="269"/>
      <c r="E278" s="269"/>
      <c r="F278" s="269"/>
      <c r="G278" s="269"/>
      <c r="H278" s="270"/>
    </row>
    <row r="279" spans="4:8" ht="14.25">
      <c r="D279" s="269"/>
      <c r="E279" s="269"/>
      <c r="F279" s="269"/>
      <c r="G279" s="269"/>
      <c r="H279" s="270"/>
    </row>
    <row r="280" spans="4:8" ht="14.25">
      <c r="D280" s="269"/>
      <c r="E280" s="269"/>
      <c r="F280" s="269"/>
      <c r="G280" s="269"/>
      <c r="H280" s="270"/>
    </row>
    <row r="281" spans="4:8" ht="14.25">
      <c r="D281" s="269"/>
      <c r="E281" s="269"/>
      <c r="F281" s="269"/>
      <c r="G281" s="269"/>
      <c r="H281" s="270"/>
    </row>
    <row r="282" spans="4:8" ht="14.25">
      <c r="D282" s="269"/>
      <c r="E282" s="269"/>
      <c r="F282" s="269"/>
      <c r="G282" s="269"/>
      <c r="H282" s="270"/>
    </row>
    <row r="283" spans="4:8" ht="14.25">
      <c r="D283" s="269"/>
      <c r="E283" s="269"/>
      <c r="F283" s="269"/>
      <c r="G283" s="269"/>
      <c r="H283" s="270"/>
    </row>
    <row r="284" spans="4:8" ht="14.25">
      <c r="D284" s="269"/>
      <c r="E284" s="269"/>
      <c r="F284" s="269"/>
      <c r="G284" s="269"/>
      <c r="H284" s="270"/>
    </row>
    <row r="285" spans="4:8" ht="14.25">
      <c r="D285" s="269"/>
      <c r="E285" s="269"/>
      <c r="F285" s="269"/>
      <c r="G285" s="269"/>
      <c r="H285" s="270"/>
    </row>
    <row r="286" spans="4:8" ht="14.25">
      <c r="D286" s="269"/>
      <c r="E286" s="269"/>
      <c r="F286" s="269"/>
      <c r="G286" s="269"/>
      <c r="H286" s="270"/>
    </row>
    <row r="287" spans="4:8" ht="14.25">
      <c r="D287" s="269"/>
      <c r="E287" s="269"/>
      <c r="F287" s="269"/>
      <c r="G287" s="269"/>
      <c r="H287" s="270"/>
    </row>
    <row r="288" spans="4:8" ht="14.25">
      <c r="D288" s="269"/>
      <c r="E288" s="269"/>
      <c r="F288" s="269"/>
      <c r="G288" s="269"/>
      <c r="H288" s="270"/>
    </row>
    <row r="289" spans="4:8" ht="14.25">
      <c r="D289" s="269"/>
      <c r="E289" s="269"/>
      <c r="F289" s="269"/>
      <c r="G289" s="269"/>
      <c r="H289" s="270"/>
    </row>
    <row r="290" spans="4:8" ht="14.25">
      <c r="D290" s="269"/>
      <c r="E290" s="269"/>
      <c r="F290" s="269"/>
      <c r="G290" s="269"/>
      <c r="H290" s="270"/>
    </row>
    <row r="291" spans="4:8" ht="14.25">
      <c r="D291" s="269"/>
      <c r="E291" s="269"/>
      <c r="F291" s="269"/>
      <c r="G291" s="269"/>
      <c r="H291" s="270"/>
    </row>
    <row r="292" spans="4:8" ht="14.25">
      <c r="D292" s="269"/>
      <c r="E292" s="269"/>
      <c r="F292" s="269"/>
      <c r="G292" s="269"/>
      <c r="H292" s="270"/>
    </row>
    <row r="293" spans="4:8" ht="14.25">
      <c r="D293" s="269"/>
      <c r="E293" s="269"/>
      <c r="F293" s="269"/>
      <c r="G293" s="269"/>
      <c r="H293" s="270"/>
    </row>
    <row r="294" spans="4:8" ht="14.25">
      <c r="D294" s="269"/>
      <c r="E294" s="269"/>
      <c r="F294" s="269"/>
      <c r="G294" s="269"/>
      <c r="H294" s="270"/>
    </row>
    <row r="295" spans="4:8" ht="14.25">
      <c r="D295" s="269"/>
      <c r="E295" s="269"/>
      <c r="F295" s="269"/>
      <c r="G295" s="269"/>
      <c r="H295" s="270"/>
    </row>
    <row r="296" spans="4:8" ht="14.25">
      <c r="D296" s="269"/>
      <c r="E296" s="269"/>
      <c r="F296" s="269"/>
      <c r="G296" s="269"/>
      <c r="H296" s="270"/>
    </row>
    <row r="297" spans="4:8" ht="14.25">
      <c r="D297" s="269"/>
      <c r="E297" s="269"/>
      <c r="F297" s="269"/>
      <c r="G297" s="269"/>
      <c r="H297" s="270"/>
    </row>
    <row r="298" spans="4:8" ht="14.25">
      <c r="D298" s="269"/>
      <c r="E298" s="269"/>
      <c r="F298" s="269"/>
      <c r="G298" s="269"/>
      <c r="H298" s="270"/>
    </row>
    <row r="299" spans="4:8" ht="14.25">
      <c r="D299" s="269"/>
      <c r="E299" s="269"/>
      <c r="F299" s="269"/>
      <c r="G299" s="269"/>
      <c r="H299" s="270"/>
    </row>
    <row r="300" spans="4:8" ht="14.25">
      <c r="D300" s="269"/>
      <c r="E300" s="269"/>
      <c r="F300" s="269"/>
      <c r="G300" s="269"/>
      <c r="H300" s="270"/>
    </row>
    <row r="301" spans="4:8" ht="14.25">
      <c r="D301" s="269"/>
      <c r="E301" s="269"/>
      <c r="F301" s="269"/>
      <c r="G301" s="269"/>
      <c r="H301" s="270"/>
    </row>
    <row r="302" spans="4:8" ht="14.25">
      <c r="D302" s="269"/>
      <c r="E302" s="269"/>
      <c r="F302" s="269"/>
      <c r="G302" s="269"/>
      <c r="H302" s="270"/>
    </row>
    <row r="303" spans="4:8" ht="14.25">
      <c r="D303" s="269"/>
      <c r="E303" s="269"/>
      <c r="F303" s="269"/>
      <c r="G303" s="269"/>
      <c r="H303" s="270"/>
    </row>
    <row r="304" spans="4:8" ht="14.25">
      <c r="D304" s="269"/>
      <c r="E304" s="269"/>
      <c r="F304" s="269"/>
      <c r="G304" s="269"/>
      <c r="H304" s="270"/>
    </row>
    <row r="305" spans="4:8" ht="14.25">
      <c r="D305" s="269"/>
      <c r="E305" s="269"/>
      <c r="F305" s="269"/>
      <c r="G305" s="269"/>
      <c r="H305" s="270"/>
    </row>
    <row r="306" spans="4:8" ht="14.25">
      <c r="D306" s="269"/>
      <c r="E306" s="269"/>
      <c r="F306" s="269"/>
      <c r="G306" s="269"/>
      <c r="H306" s="270"/>
    </row>
    <row r="307" spans="4:8" ht="14.25">
      <c r="D307" s="269"/>
      <c r="E307" s="269"/>
      <c r="F307" s="269"/>
      <c r="G307" s="269"/>
      <c r="H307" s="270"/>
    </row>
    <row r="308" spans="4:8" ht="14.25">
      <c r="D308" s="269"/>
      <c r="E308" s="269"/>
      <c r="F308" s="269"/>
      <c r="G308" s="269"/>
      <c r="H308" s="270"/>
    </row>
    <row r="309" spans="4:8" ht="14.25">
      <c r="D309" s="269"/>
      <c r="E309" s="269"/>
      <c r="F309" s="269"/>
      <c r="G309" s="269"/>
      <c r="H309" s="270"/>
    </row>
    <row r="310" spans="4:8" ht="14.25">
      <c r="D310" s="269"/>
      <c r="E310" s="269"/>
      <c r="F310" s="269"/>
      <c r="G310" s="269"/>
      <c r="H310" s="270"/>
    </row>
    <row r="311" spans="4:8" ht="14.25">
      <c r="D311" s="269"/>
      <c r="E311" s="269"/>
      <c r="F311" s="269"/>
      <c r="G311" s="269"/>
      <c r="H311" s="270"/>
    </row>
    <row r="312" spans="4:8" ht="14.25">
      <c r="D312" s="269"/>
      <c r="E312" s="269"/>
      <c r="F312" s="269"/>
      <c r="G312" s="269"/>
      <c r="H312" s="270"/>
    </row>
    <row r="313" spans="4:8" ht="14.25">
      <c r="D313" s="269"/>
      <c r="E313" s="269"/>
      <c r="F313" s="269"/>
      <c r="G313" s="269"/>
      <c r="H313" s="270"/>
    </row>
    <row r="314" spans="4:8" ht="14.25">
      <c r="D314" s="269"/>
      <c r="E314" s="269"/>
      <c r="F314" s="269"/>
      <c r="G314" s="269"/>
      <c r="H314" s="270"/>
    </row>
    <row r="315" spans="4:8" ht="14.25">
      <c r="D315" s="269"/>
      <c r="E315" s="269"/>
      <c r="F315" s="269"/>
      <c r="G315" s="269"/>
      <c r="H315" s="270"/>
    </row>
    <row r="316" spans="4:8" ht="14.25">
      <c r="D316" s="269"/>
      <c r="E316" s="269"/>
      <c r="F316" s="269"/>
      <c r="G316" s="269"/>
      <c r="H316" s="270"/>
    </row>
    <row r="317" spans="4:8" ht="14.25">
      <c r="D317" s="269"/>
      <c r="E317" s="269"/>
      <c r="F317" s="269"/>
      <c r="G317" s="269"/>
      <c r="H317" s="270"/>
    </row>
    <row r="318" spans="4:8" ht="14.25">
      <c r="D318" s="269"/>
      <c r="E318" s="269"/>
      <c r="F318" s="269"/>
      <c r="G318" s="269"/>
      <c r="H318" s="270"/>
    </row>
    <row r="319" spans="4:8" ht="14.25">
      <c r="D319" s="269"/>
      <c r="E319" s="269"/>
      <c r="F319" s="269"/>
      <c r="G319" s="269"/>
      <c r="H319" s="270"/>
    </row>
    <row r="320" spans="4:8" ht="14.25">
      <c r="D320" s="269"/>
      <c r="E320" s="269"/>
      <c r="F320" s="269"/>
      <c r="G320" s="269"/>
      <c r="H320" s="270"/>
    </row>
    <row r="321" spans="4:8" ht="14.25">
      <c r="D321" s="269"/>
      <c r="E321" s="269"/>
      <c r="F321" s="269"/>
      <c r="G321" s="269"/>
      <c r="H321" s="270"/>
    </row>
    <row r="322" spans="4:8" ht="14.25">
      <c r="D322" s="269"/>
      <c r="E322" s="269"/>
      <c r="F322" s="269"/>
      <c r="G322" s="269"/>
      <c r="H322" s="270"/>
    </row>
    <row r="323" spans="4:8" ht="14.25">
      <c r="D323" s="269"/>
      <c r="E323" s="269"/>
      <c r="F323" s="269"/>
      <c r="G323" s="269"/>
      <c r="H323" s="270"/>
    </row>
    <row r="324" spans="4:8" ht="14.25">
      <c r="D324" s="269"/>
      <c r="E324" s="269"/>
      <c r="F324" s="269"/>
      <c r="G324" s="269"/>
      <c r="H324" s="270"/>
    </row>
    <row r="325" spans="4:8" ht="14.25">
      <c r="D325" s="269"/>
      <c r="E325" s="269"/>
      <c r="F325" s="269"/>
      <c r="G325" s="269"/>
      <c r="H325" s="270"/>
    </row>
    <row r="326" spans="4:8" ht="14.25">
      <c r="D326" s="269"/>
      <c r="E326" s="269"/>
      <c r="F326" s="269"/>
      <c r="G326" s="269"/>
      <c r="H326" s="270"/>
    </row>
    <row r="327" spans="4:8" ht="14.25">
      <c r="D327" s="269"/>
      <c r="E327" s="269"/>
      <c r="F327" s="269"/>
      <c r="G327" s="269"/>
      <c r="H327" s="270"/>
    </row>
    <row r="328" spans="4:8" ht="14.25">
      <c r="D328" s="269"/>
      <c r="E328" s="269"/>
      <c r="F328" s="269"/>
      <c r="G328" s="269"/>
      <c r="H328" s="270"/>
    </row>
    <row r="329" spans="4:8" ht="14.25">
      <c r="D329" s="269"/>
      <c r="E329" s="269"/>
      <c r="F329" s="269"/>
      <c r="G329" s="269"/>
      <c r="H329" s="270"/>
    </row>
    <row r="330" spans="4:8" ht="14.25">
      <c r="D330" s="269"/>
      <c r="E330" s="269"/>
      <c r="F330" s="269"/>
      <c r="G330" s="269"/>
      <c r="H330" s="270"/>
    </row>
    <row r="331" spans="4:7" ht="14.25">
      <c r="D331" s="269"/>
      <c r="E331" s="269"/>
      <c r="F331" s="269"/>
      <c r="G331" s="269"/>
    </row>
    <row r="332" spans="4:7" ht="14.25">
      <c r="D332" s="269"/>
      <c r="E332" s="269"/>
      <c r="F332" s="269"/>
      <c r="G332" s="269"/>
    </row>
    <row r="333" spans="4:7" ht="14.25">
      <c r="D333" s="269"/>
      <c r="E333" s="269"/>
      <c r="F333" s="269"/>
      <c r="G333" s="269"/>
    </row>
    <row r="334" spans="4:7" ht="14.25">
      <c r="D334" s="269"/>
      <c r="E334" s="269"/>
      <c r="F334" s="269"/>
      <c r="G334" s="269"/>
    </row>
    <row r="335" spans="4:7" ht="14.25">
      <c r="D335" s="269"/>
      <c r="E335" s="269"/>
      <c r="F335" s="269"/>
      <c r="G335" s="269"/>
    </row>
    <row r="336" spans="4:7" ht="14.25">
      <c r="D336" s="269"/>
      <c r="E336" s="269"/>
      <c r="F336" s="269"/>
      <c r="G336" s="269"/>
    </row>
    <row r="337" spans="4:7" ht="14.25">
      <c r="D337" s="269"/>
      <c r="E337" s="269"/>
      <c r="F337" s="269"/>
      <c r="G337" s="269"/>
    </row>
    <row r="338" spans="4:7" ht="14.25">
      <c r="D338" s="269"/>
      <c r="E338" s="269"/>
      <c r="F338" s="269"/>
      <c r="G338" s="269"/>
    </row>
    <row r="339" spans="4:7" ht="14.25">
      <c r="D339" s="269"/>
      <c r="E339" s="269"/>
      <c r="F339" s="269"/>
      <c r="G339" s="269"/>
    </row>
    <row r="340" spans="4:7" ht="14.25">
      <c r="D340" s="269"/>
      <c r="E340" s="269"/>
      <c r="F340" s="269"/>
      <c r="G340" s="269"/>
    </row>
    <row r="341" spans="4:7" ht="14.25">
      <c r="D341" s="269"/>
      <c r="E341" s="269"/>
      <c r="F341" s="269"/>
      <c r="G341" s="269"/>
    </row>
    <row r="342" spans="4:7" ht="14.25">
      <c r="D342" s="269"/>
      <c r="E342" s="269"/>
      <c r="F342" s="269"/>
      <c r="G342" s="269"/>
    </row>
    <row r="343" spans="4:7" ht="14.25">
      <c r="D343" s="269"/>
      <c r="E343" s="269"/>
      <c r="F343" s="269"/>
      <c r="G343" s="269"/>
    </row>
    <row r="344" spans="4:7" ht="14.25">
      <c r="D344" s="269"/>
      <c r="E344" s="269"/>
      <c r="F344" s="269"/>
      <c r="G344" s="269"/>
    </row>
    <row r="345" spans="4:7" ht="14.25">
      <c r="D345" s="269"/>
      <c r="E345" s="269"/>
      <c r="F345" s="269"/>
      <c r="G345" s="269"/>
    </row>
    <row r="346" spans="4:7" ht="14.25">
      <c r="D346" s="269"/>
      <c r="E346" s="269"/>
      <c r="F346" s="269"/>
      <c r="G346" s="269"/>
    </row>
    <row r="347" spans="4:7" ht="14.25">
      <c r="D347" s="269"/>
      <c r="E347" s="269"/>
      <c r="F347" s="269"/>
      <c r="G347" s="269"/>
    </row>
    <row r="348" spans="4:7" ht="14.25">
      <c r="D348" s="269"/>
      <c r="E348" s="269"/>
      <c r="F348" s="269"/>
      <c r="G348" s="269"/>
    </row>
    <row r="349" spans="4:7" ht="14.25">
      <c r="D349" s="269"/>
      <c r="E349" s="269"/>
      <c r="F349" s="269"/>
      <c r="G349" s="269"/>
    </row>
    <row r="350" spans="4:7" ht="14.25">
      <c r="D350" s="269"/>
      <c r="E350" s="269"/>
      <c r="F350" s="269"/>
      <c r="G350" s="269"/>
    </row>
    <row r="351" spans="4:7" ht="14.25">
      <c r="D351" s="269"/>
      <c r="E351" s="269"/>
      <c r="F351" s="269"/>
      <c r="G351" s="269"/>
    </row>
    <row r="352" spans="4:7" ht="14.25">
      <c r="D352" s="269"/>
      <c r="E352" s="269"/>
      <c r="F352" s="269"/>
      <c r="G352" s="269"/>
    </row>
    <row r="353" spans="4:7" ht="14.25">
      <c r="D353" s="269"/>
      <c r="E353" s="269"/>
      <c r="F353" s="269"/>
      <c r="G353" s="269"/>
    </row>
    <row r="354" spans="4:7" ht="14.25">
      <c r="D354" s="269"/>
      <c r="E354" s="269"/>
      <c r="F354" s="269"/>
      <c r="G354" s="269"/>
    </row>
    <row r="355" spans="4:7" ht="14.25">
      <c r="D355" s="269"/>
      <c r="E355" s="269"/>
      <c r="F355" s="269"/>
      <c r="G355" s="269"/>
    </row>
    <row r="356" spans="4:7" ht="14.25">
      <c r="D356" s="269"/>
      <c r="E356" s="269"/>
      <c r="F356" s="269"/>
      <c r="G356" s="269"/>
    </row>
    <row r="357" spans="4:7" ht="14.25">
      <c r="D357" s="269"/>
      <c r="E357" s="269"/>
      <c r="F357" s="269"/>
      <c r="G357" s="269"/>
    </row>
    <row r="358" spans="4:7" ht="14.25">
      <c r="D358" s="269"/>
      <c r="E358" s="269"/>
      <c r="F358" s="269"/>
      <c r="G358" s="269"/>
    </row>
    <row r="359" spans="4:7" ht="14.25">
      <c r="D359" s="269"/>
      <c r="E359" s="269"/>
      <c r="F359" s="269"/>
      <c r="G359" s="269"/>
    </row>
  </sheetData>
  <sheetProtection/>
  <mergeCells count="7">
    <mergeCell ref="AF11:AG11"/>
    <mergeCell ref="AI11:AK11"/>
    <mergeCell ref="AL11:AN11"/>
    <mergeCell ref="J11:M11"/>
    <mergeCell ref="N11:T11"/>
    <mergeCell ref="W11:AA11"/>
    <mergeCell ref="AB11:AE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386"/>
  <sheetViews>
    <sheetView zoomScalePageLayoutView="0" workbookViewId="0" topLeftCell="A28">
      <selection activeCell="F30" sqref="F30"/>
    </sheetView>
  </sheetViews>
  <sheetFormatPr defaultColWidth="8.796875" defaultRowHeight="14.25"/>
  <cols>
    <col min="1" max="1" width="8.09765625" style="0" customWidth="1"/>
    <col min="2" max="2" width="16.69921875" style="0" customWidth="1"/>
    <col min="4" max="4" width="9" style="238" customWidth="1"/>
    <col min="6" max="6" width="14.3984375" style="0" customWidth="1"/>
    <col min="7" max="7" width="14.5" style="0" customWidth="1"/>
    <col min="8" max="8" width="13.59765625" style="0" hidden="1" customWidth="1"/>
    <col min="10" max="10" width="16.5" style="0" customWidth="1"/>
    <col min="12" max="12" width="12.3984375" style="0" customWidth="1"/>
    <col min="13" max="13" width="12.8984375" style="0" customWidth="1"/>
    <col min="23" max="23" width="12" style="0" customWidth="1"/>
    <col min="37" max="37" width="12" style="0" bestFit="1" customWidth="1"/>
  </cols>
  <sheetData>
    <row r="1" spans="1:40" ht="20.25">
      <c r="A1" s="283" t="s">
        <v>1913</v>
      </c>
      <c r="AH1" s="2"/>
      <c r="AI1" s="2"/>
      <c r="AJ1" s="2"/>
      <c r="AK1" s="2"/>
      <c r="AL1" s="2"/>
      <c r="AM1" s="2"/>
      <c r="AN1" s="2"/>
    </row>
    <row r="2" spans="34:40" ht="14.25">
      <c r="AH2" s="2"/>
      <c r="AI2" s="2"/>
      <c r="AJ2" s="2"/>
      <c r="AK2" s="2"/>
      <c r="AL2" s="2"/>
      <c r="AM2" s="2"/>
      <c r="AN2" s="2"/>
    </row>
    <row r="3" spans="34:40" ht="14.25">
      <c r="AH3" s="2"/>
      <c r="AI3" s="2"/>
      <c r="AJ3" s="2"/>
      <c r="AK3" s="2"/>
      <c r="AL3" s="2"/>
      <c r="AM3" s="2"/>
      <c r="AN3" s="2"/>
    </row>
    <row r="4" spans="10:40" ht="18">
      <c r="J4" s="21" t="s">
        <v>20</v>
      </c>
      <c r="K4" s="5"/>
      <c r="L4" s="5"/>
      <c r="M4" s="5"/>
      <c r="N4" s="5"/>
      <c r="O4" s="5"/>
      <c r="P4" s="5"/>
      <c r="Q4" s="5"/>
      <c r="R4" s="5"/>
      <c r="S4" s="5"/>
      <c r="AH4" s="2"/>
      <c r="AI4" s="2"/>
      <c r="AJ4" s="2"/>
      <c r="AK4" s="2"/>
      <c r="AL4" s="2"/>
      <c r="AM4" s="2"/>
      <c r="AN4" s="2"/>
    </row>
    <row r="5" spans="10:40" ht="18">
      <c r="J5" s="22" t="s">
        <v>8</v>
      </c>
      <c r="AH5" s="2"/>
      <c r="AI5" s="2"/>
      <c r="AJ5" s="2"/>
      <c r="AK5" s="2"/>
      <c r="AL5" s="2"/>
      <c r="AM5" s="2"/>
      <c r="AN5" s="2"/>
    </row>
    <row r="6" spans="10:40" ht="18">
      <c r="J6" s="20" t="s">
        <v>19</v>
      </c>
      <c r="K6" s="4"/>
      <c r="L6" s="4"/>
      <c r="M6" s="4"/>
      <c r="N6" s="4"/>
      <c r="O6" s="4"/>
      <c r="P6" s="4"/>
      <c r="Q6" s="4"/>
      <c r="R6" s="4"/>
      <c r="S6" s="4"/>
      <c r="T6" s="4"/>
      <c r="AH6" s="2"/>
      <c r="AI6" s="2"/>
      <c r="AJ6" s="2"/>
      <c r="AK6" s="2"/>
      <c r="AL6" s="2"/>
      <c r="AM6" s="2"/>
      <c r="AN6" s="2"/>
    </row>
    <row r="7" spans="34:40" ht="14.25">
      <c r="AH7" s="2"/>
      <c r="AI7" s="2"/>
      <c r="AJ7" s="2"/>
      <c r="AK7" s="2"/>
      <c r="AL7" s="2"/>
      <c r="AM7" s="2"/>
      <c r="AN7" s="2"/>
    </row>
    <row r="8" spans="13:40" ht="14.25">
      <c r="M8" s="4"/>
      <c r="N8" s="4"/>
      <c r="O8" s="4"/>
      <c r="P8" s="4"/>
      <c r="Q8" s="4"/>
      <c r="R8" s="4"/>
      <c r="S8" s="4"/>
      <c r="T8" s="4"/>
      <c r="U8" s="4"/>
      <c r="V8" s="4"/>
      <c r="AH8" s="2"/>
      <c r="AI8" s="2"/>
      <c r="AJ8" s="2"/>
      <c r="AK8" s="2"/>
      <c r="AL8" s="2"/>
      <c r="AM8" s="2"/>
      <c r="AN8" s="2"/>
    </row>
    <row r="9" spans="34:40" ht="14.25">
      <c r="AH9" s="2"/>
      <c r="AI9" s="2"/>
      <c r="AJ9" s="2"/>
      <c r="AK9" s="2"/>
      <c r="AL9" s="2"/>
      <c r="AM9" s="2"/>
      <c r="AN9" s="2"/>
    </row>
    <row r="10" spans="34:40" ht="15" thickBot="1">
      <c r="AH10" s="2"/>
      <c r="AI10" s="2"/>
      <c r="AJ10" s="2"/>
      <c r="AK10" s="2"/>
      <c r="AL10" s="2"/>
      <c r="AM10" s="2"/>
      <c r="AN10" s="2"/>
    </row>
    <row r="11" spans="1:40" ht="15" thickTop="1">
      <c r="A11" s="10"/>
      <c r="B11" s="11"/>
      <c r="C11" s="11"/>
      <c r="D11" s="239"/>
      <c r="E11" s="11"/>
      <c r="F11" s="11"/>
      <c r="G11" s="11"/>
      <c r="H11" s="11"/>
      <c r="I11" s="10"/>
      <c r="J11" s="427" t="s">
        <v>0</v>
      </c>
      <c r="K11" s="428"/>
      <c r="L11" s="428"/>
      <c r="M11" s="429"/>
      <c r="N11" s="430" t="s">
        <v>1</v>
      </c>
      <c r="O11" s="431"/>
      <c r="P11" s="431"/>
      <c r="Q11" s="431"/>
      <c r="R11" s="431"/>
      <c r="S11" s="431"/>
      <c r="T11" s="432"/>
      <c r="U11" s="8"/>
      <c r="V11" s="8"/>
      <c r="W11" s="423" t="s">
        <v>36</v>
      </c>
      <c r="X11" s="433"/>
      <c r="Y11" s="433"/>
      <c r="Z11" s="433"/>
      <c r="AA11" s="434"/>
      <c r="AB11" s="423" t="s">
        <v>36</v>
      </c>
      <c r="AC11" s="433"/>
      <c r="AD11" s="433"/>
      <c r="AE11" s="434"/>
      <c r="AF11" s="423" t="s">
        <v>35</v>
      </c>
      <c r="AG11" s="424"/>
      <c r="AH11" s="9"/>
      <c r="AI11" s="425" t="s">
        <v>46</v>
      </c>
      <c r="AJ11" s="426"/>
      <c r="AK11" s="424"/>
      <c r="AL11" s="426" t="s">
        <v>33</v>
      </c>
      <c r="AM11" s="426"/>
      <c r="AN11" s="424"/>
    </row>
    <row r="12" spans="1:40" ht="143.25" thickBot="1">
      <c r="A12" s="12" t="s">
        <v>5</v>
      </c>
      <c r="B12" s="12" t="s">
        <v>10</v>
      </c>
      <c r="C12" s="12" t="s">
        <v>40</v>
      </c>
      <c r="D12" s="200" t="s">
        <v>11</v>
      </c>
      <c r="E12" s="12" t="s">
        <v>12</v>
      </c>
      <c r="F12" s="12" t="s">
        <v>37</v>
      </c>
      <c r="G12" s="13" t="s">
        <v>38</v>
      </c>
      <c r="H12" s="144" t="s">
        <v>1009</v>
      </c>
      <c r="I12" s="13" t="s">
        <v>47</v>
      </c>
      <c r="J12" s="23" t="s">
        <v>13</v>
      </c>
      <c r="K12" s="24" t="s">
        <v>6</v>
      </c>
      <c r="L12" s="24" t="s">
        <v>7</v>
      </c>
      <c r="M12" s="25" t="s">
        <v>9</v>
      </c>
      <c r="N12" s="26" t="s">
        <v>25</v>
      </c>
      <c r="O12" s="27" t="s">
        <v>26</v>
      </c>
      <c r="P12" s="27" t="s">
        <v>27</v>
      </c>
      <c r="Q12" s="27" t="s">
        <v>28</v>
      </c>
      <c r="R12" s="27" t="s">
        <v>29</v>
      </c>
      <c r="S12" s="27" t="s">
        <v>30</v>
      </c>
      <c r="T12" s="28" t="s">
        <v>31</v>
      </c>
      <c r="U12" s="14" t="s">
        <v>39</v>
      </c>
      <c r="V12" s="18" t="s">
        <v>2</v>
      </c>
      <c r="W12" s="19" t="s">
        <v>41</v>
      </c>
      <c r="X12" s="16" t="s">
        <v>42</v>
      </c>
      <c r="Y12" s="16" t="s">
        <v>43</v>
      </c>
      <c r="Z12" s="16" t="s">
        <v>14</v>
      </c>
      <c r="AA12" s="31" t="s">
        <v>15</v>
      </c>
      <c r="AB12" s="15" t="s">
        <v>24</v>
      </c>
      <c r="AC12" s="16" t="s">
        <v>23</v>
      </c>
      <c r="AD12" s="16" t="s">
        <v>22</v>
      </c>
      <c r="AE12" s="17" t="s">
        <v>16</v>
      </c>
      <c r="AF12" s="15" t="s">
        <v>3</v>
      </c>
      <c r="AG12" s="17" t="s">
        <v>4</v>
      </c>
      <c r="AH12" s="18" t="s">
        <v>44</v>
      </c>
      <c r="AI12" s="15" t="s">
        <v>17</v>
      </c>
      <c r="AJ12" s="16" t="s">
        <v>32</v>
      </c>
      <c r="AK12" s="17" t="s">
        <v>18</v>
      </c>
      <c r="AL12" s="16" t="s">
        <v>45</v>
      </c>
      <c r="AM12" s="16" t="s">
        <v>21</v>
      </c>
      <c r="AN12" s="17" t="s">
        <v>34</v>
      </c>
    </row>
    <row r="13" spans="1:40" ht="15" thickTop="1">
      <c r="A13" s="29">
        <v>1</v>
      </c>
      <c r="B13" s="29">
        <v>2</v>
      </c>
      <c r="C13" s="29">
        <v>3</v>
      </c>
      <c r="D13" s="245">
        <v>4</v>
      </c>
      <c r="E13" s="29">
        <v>5</v>
      </c>
      <c r="F13" s="29">
        <v>6</v>
      </c>
      <c r="G13" s="29">
        <v>7</v>
      </c>
      <c r="H13" s="29">
        <f>G13+1</f>
        <v>8</v>
      </c>
      <c r="I13" s="29">
        <f aca="true" t="shared" si="0" ref="I13:AN13">H13+1</f>
        <v>9</v>
      </c>
      <c r="J13" s="29">
        <f t="shared" si="0"/>
        <v>10</v>
      </c>
      <c r="K13" s="29">
        <f t="shared" si="0"/>
        <v>11</v>
      </c>
      <c r="L13" s="29">
        <f t="shared" si="0"/>
        <v>12</v>
      </c>
      <c r="M13" s="29">
        <f t="shared" si="0"/>
        <v>13</v>
      </c>
      <c r="N13" s="29">
        <f t="shared" si="0"/>
        <v>14</v>
      </c>
      <c r="O13" s="29">
        <f t="shared" si="0"/>
        <v>15</v>
      </c>
      <c r="P13" s="29">
        <f t="shared" si="0"/>
        <v>16</v>
      </c>
      <c r="Q13" s="29">
        <f t="shared" si="0"/>
        <v>17</v>
      </c>
      <c r="R13" s="29">
        <f t="shared" si="0"/>
        <v>18</v>
      </c>
      <c r="S13" s="29">
        <f t="shared" si="0"/>
        <v>19</v>
      </c>
      <c r="T13" s="29">
        <f t="shared" si="0"/>
        <v>20</v>
      </c>
      <c r="U13" s="29">
        <f t="shared" si="0"/>
        <v>21</v>
      </c>
      <c r="V13" s="29">
        <f t="shared" si="0"/>
        <v>22</v>
      </c>
      <c r="W13" s="29">
        <f t="shared" si="0"/>
        <v>23</v>
      </c>
      <c r="X13" s="29">
        <f t="shared" si="0"/>
        <v>24</v>
      </c>
      <c r="Y13" s="29">
        <f t="shared" si="0"/>
        <v>25</v>
      </c>
      <c r="Z13" s="29">
        <f t="shared" si="0"/>
        <v>26</v>
      </c>
      <c r="AA13" s="29">
        <f t="shared" si="0"/>
        <v>27</v>
      </c>
      <c r="AB13" s="29">
        <f t="shared" si="0"/>
        <v>28</v>
      </c>
      <c r="AC13" s="29">
        <f t="shared" si="0"/>
        <v>29</v>
      </c>
      <c r="AD13" s="29">
        <f t="shared" si="0"/>
        <v>30</v>
      </c>
      <c r="AE13" s="29">
        <f t="shared" si="0"/>
        <v>31</v>
      </c>
      <c r="AF13" s="29">
        <f t="shared" si="0"/>
        <v>32</v>
      </c>
      <c r="AG13" s="29">
        <f t="shared" si="0"/>
        <v>33</v>
      </c>
      <c r="AH13" s="29">
        <f t="shared" si="0"/>
        <v>34</v>
      </c>
      <c r="AI13" s="29">
        <f t="shared" si="0"/>
        <v>35</v>
      </c>
      <c r="AJ13" s="29">
        <f t="shared" si="0"/>
        <v>36</v>
      </c>
      <c r="AK13" s="29">
        <f t="shared" si="0"/>
        <v>37</v>
      </c>
      <c r="AL13" s="29">
        <f t="shared" si="0"/>
        <v>38</v>
      </c>
      <c r="AM13" s="29">
        <f t="shared" si="0"/>
        <v>39</v>
      </c>
      <c r="AN13" s="29">
        <f t="shared" si="0"/>
        <v>40</v>
      </c>
    </row>
    <row r="14" spans="1:40" s="2" customFormat="1" ht="14.25">
      <c r="A14" s="115" t="s">
        <v>48</v>
      </c>
      <c r="B14" s="39" t="s">
        <v>606</v>
      </c>
      <c r="C14" s="46">
        <v>1</v>
      </c>
      <c r="D14" s="240">
        <f>463.16-138.05</f>
        <v>325.11</v>
      </c>
      <c r="E14" s="244">
        <v>500</v>
      </c>
      <c r="F14" s="244">
        <f>D14*E14</f>
        <v>162555</v>
      </c>
      <c r="G14" s="38"/>
      <c r="H14" s="237">
        <f>F14-G14</f>
        <v>162555</v>
      </c>
      <c r="I14" s="54">
        <v>4</v>
      </c>
      <c r="J14" s="47" t="s">
        <v>717</v>
      </c>
      <c r="K14" s="47" t="s">
        <v>715</v>
      </c>
      <c r="L14" s="47" t="s">
        <v>716</v>
      </c>
      <c r="M14" s="47">
        <v>2</v>
      </c>
      <c r="N14" s="51">
        <v>1890</v>
      </c>
      <c r="O14" s="51"/>
      <c r="P14" s="51"/>
      <c r="Q14" s="51"/>
      <c r="R14" s="51"/>
      <c r="S14" s="51"/>
      <c r="T14" s="51"/>
      <c r="U14" s="51" t="s">
        <v>713</v>
      </c>
      <c r="V14" s="51" t="s">
        <v>762</v>
      </c>
      <c r="W14" s="51" t="s">
        <v>768</v>
      </c>
      <c r="X14" s="51" t="s">
        <v>762</v>
      </c>
      <c r="Y14" s="51" t="s">
        <v>713</v>
      </c>
      <c r="Z14" s="51" t="s">
        <v>782</v>
      </c>
      <c r="AA14" s="51" t="s">
        <v>713</v>
      </c>
      <c r="AB14" s="51" t="s">
        <v>762</v>
      </c>
      <c r="AC14" s="51" t="s">
        <v>713</v>
      </c>
      <c r="AD14" s="51" t="s">
        <v>713</v>
      </c>
      <c r="AE14" s="51" t="s">
        <v>713</v>
      </c>
      <c r="AF14" s="46">
        <v>6</v>
      </c>
      <c r="AG14" s="46" t="s">
        <v>688</v>
      </c>
      <c r="AH14" s="51" t="s">
        <v>713</v>
      </c>
      <c r="AI14" s="51"/>
      <c r="AJ14" s="51"/>
      <c r="AK14" s="51"/>
      <c r="AL14" s="51" t="s">
        <v>779</v>
      </c>
      <c r="AM14" s="51" t="s">
        <v>713</v>
      </c>
      <c r="AN14" s="51" t="s">
        <v>713</v>
      </c>
    </row>
    <row r="15" spans="1:40" s="2" customFormat="1" ht="14.25">
      <c r="A15" s="115" t="s">
        <v>50</v>
      </c>
      <c r="B15" s="39" t="s">
        <v>606</v>
      </c>
      <c r="C15" s="46">
        <v>1</v>
      </c>
      <c r="D15" s="240">
        <v>138.05</v>
      </c>
      <c r="E15" s="244">
        <v>500</v>
      </c>
      <c r="F15" s="244">
        <f aca="true" t="shared" si="1" ref="F15:F36">D15*E15</f>
        <v>69025</v>
      </c>
      <c r="G15" s="38"/>
      <c r="H15" s="237">
        <f aca="true" t="shared" si="2" ref="H15:H36">F15-G15</f>
        <v>69025</v>
      </c>
      <c r="I15" s="54">
        <v>3</v>
      </c>
      <c r="J15" s="47" t="s">
        <v>714</v>
      </c>
      <c r="K15" s="47" t="s">
        <v>715</v>
      </c>
      <c r="L15" s="47" t="s">
        <v>722</v>
      </c>
      <c r="M15" s="47">
        <v>1</v>
      </c>
      <c r="N15" s="51">
        <v>1890</v>
      </c>
      <c r="O15" s="51"/>
      <c r="P15" s="51"/>
      <c r="Q15" s="51"/>
      <c r="R15" s="51"/>
      <c r="S15" s="51"/>
      <c r="T15" s="51"/>
      <c r="U15" s="51" t="s">
        <v>713</v>
      </c>
      <c r="V15" s="51" t="s">
        <v>713</v>
      </c>
      <c r="W15" s="51" t="s">
        <v>863</v>
      </c>
      <c r="X15" s="51" t="s">
        <v>762</v>
      </c>
      <c r="Y15" s="51" t="s">
        <v>713</v>
      </c>
      <c r="Z15" s="51" t="s">
        <v>848</v>
      </c>
      <c r="AA15" s="51" t="s">
        <v>713</v>
      </c>
      <c r="AB15" s="51" t="s">
        <v>762</v>
      </c>
      <c r="AC15" s="51" t="s">
        <v>713</v>
      </c>
      <c r="AD15" s="51" t="s">
        <v>713</v>
      </c>
      <c r="AE15" s="51" t="s">
        <v>713</v>
      </c>
      <c r="AF15" s="46">
        <v>4</v>
      </c>
      <c r="AG15" s="46"/>
      <c r="AH15" s="51" t="s">
        <v>713</v>
      </c>
      <c r="AI15" s="51"/>
      <c r="AJ15" s="51"/>
      <c r="AK15" s="246"/>
      <c r="AL15" s="51" t="s">
        <v>780</v>
      </c>
      <c r="AM15" s="51" t="s">
        <v>713</v>
      </c>
      <c r="AN15" s="51" t="s">
        <v>713</v>
      </c>
    </row>
    <row r="16" spans="1:40" s="2" customFormat="1" ht="14.25">
      <c r="A16" s="115" t="s">
        <v>52</v>
      </c>
      <c r="B16" s="39" t="s">
        <v>607</v>
      </c>
      <c r="C16" s="46">
        <v>1</v>
      </c>
      <c r="D16" s="240">
        <v>606.62</v>
      </c>
      <c r="E16" s="244"/>
      <c r="F16" s="244"/>
      <c r="G16" s="38">
        <v>306756.83</v>
      </c>
      <c r="H16" s="237">
        <f t="shared" si="2"/>
        <v>-306756.83</v>
      </c>
      <c r="I16" s="54">
        <v>4</v>
      </c>
      <c r="J16" s="47" t="s">
        <v>714</v>
      </c>
      <c r="K16" s="47" t="s">
        <v>715</v>
      </c>
      <c r="L16" s="47" t="s">
        <v>738</v>
      </c>
      <c r="M16" s="47">
        <v>1</v>
      </c>
      <c r="N16" s="51">
        <v>1860</v>
      </c>
      <c r="O16" s="51"/>
      <c r="P16" s="51"/>
      <c r="Q16" s="51"/>
      <c r="R16" s="51"/>
      <c r="S16" s="51"/>
      <c r="T16" s="51"/>
      <c r="U16" s="51" t="s">
        <v>713</v>
      </c>
      <c r="V16" s="51" t="s">
        <v>762</v>
      </c>
      <c r="W16" s="51" t="s">
        <v>767</v>
      </c>
      <c r="X16" s="51" t="s">
        <v>762</v>
      </c>
      <c r="Y16" s="51" t="s">
        <v>713</v>
      </c>
      <c r="Z16" s="51" t="s">
        <v>790</v>
      </c>
      <c r="AA16" s="51" t="s">
        <v>713</v>
      </c>
      <c r="AB16" s="51" t="s">
        <v>762</v>
      </c>
      <c r="AC16" s="51" t="s">
        <v>713</v>
      </c>
      <c r="AD16" s="51" t="s">
        <v>713</v>
      </c>
      <c r="AE16" s="51" t="s">
        <v>713</v>
      </c>
      <c r="AF16" s="46">
        <v>12</v>
      </c>
      <c r="AG16" s="46"/>
      <c r="AH16" s="51" t="s">
        <v>713</v>
      </c>
      <c r="AI16" s="52" t="s">
        <v>822</v>
      </c>
      <c r="AJ16" s="52" t="s">
        <v>821</v>
      </c>
      <c r="AK16" s="247">
        <f>38000+33000</f>
        <v>71000</v>
      </c>
      <c r="AL16" s="51" t="s">
        <v>779</v>
      </c>
      <c r="AM16" s="51" t="s">
        <v>713</v>
      </c>
      <c r="AN16" s="51" t="s">
        <v>713</v>
      </c>
    </row>
    <row r="17" spans="1:40" s="2" customFormat="1" ht="48" customHeight="1">
      <c r="A17" s="115" t="s">
        <v>54</v>
      </c>
      <c r="B17" s="39" t="s">
        <v>608</v>
      </c>
      <c r="C17" s="46">
        <v>1</v>
      </c>
      <c r="D17" s="241" t="s">
        <v>981</v>
      </c>
      <c r="E17" s="244">
        <v>500</v>
      </c>
      <c r="F17" s="244">
        <v>36550</v>
      </c>
      <c r="G17" s="38"/>
      <c r="H17" s="237"/>
      <c r="I17" s="54">
        <v>3</v>
      </c>
      <c r="J17" s="47" t="s">
        <v>714</v>
      </c>
      <c r="K17" s="47" t="s">
        <v>715</v>
      </c>
      <c r="L17" s="47" t="s">
        <v>716</v>
      </c>
      <c r="M17" s="47">
        <v>2</v>
      </c>
      <c r="N17" s="51">
        <v>1890</v>
      </c>
      <c r="O17" s="51"/>
      <c r="P17" s="51"/>
      <c r="Q17" s="51"/>
      <c r="R17" s="51"/>
      <c r="S17" s="51"/>
      <c r="T17" s="51"/>
      <c r="U17" s="51" t="s">
        <v>713</v>
      </c>
      <c r="V17" s="51" t="s">
        <v>762</v>
      </c>
      <c r="W17" s="51" t="s">
        <v>786</v>
      </c>
      <c r="X17" s="51" t="s">
        <v>762</v>
      </c>
      <c r="Y17" s="51" t="s">
        <v>713</v>
      </c>
      <c r="Z17" s="119" t="s">
        <v>856</v>
      </c>
      <c r="AA17" s="51" t="s">
        <v>713</v>
      </c>
      <c r="AB17" s="51" t="s">
        <v>713</v>
      </c>
      <c r="AC17" s="51" t="s">
        <v>713</v>
      </c>
      <c r="AD17" s="51" t="s">
        <v>713</v>
      </c>
      <c r="AE17" s="51" t="s">
        <v>713</v>
      </c>
      <c r="AF17" s="46">
        <v>1</v>
      </c>
      <c r="AG17" s="46"/>
      <c r="AH17" s="51" t="s">
        <v>713</v>
      </c>
      <c r="AI17" s="51"/>
      <c r="AJ17" s="51"/>
      <c r="AK17" s="246"/>
      <c r="AL17" s="51" t="s">
        <v>777</v>
      </c>
      <c r="AM17" s="51" t="s">
        <v>713</v>
      </c>
      <c r="AN17" s="51" t="s">
        <v>713</v>
      </c>
    </row>
    <row r="18" spans="1:40" s="2" customFormat="1" ht="14.25">
      <c r="A18" s="115" t="s">
        <v>56</v>
      </c>
      <c r="B18" s="39" t="s">
        <v>609</v>
      </c>
      <c r="C18" s="46">
        <v>1</v>
      </c>
      <c r="D18" s="240">
        <v>987.18</v>
      </c>
      <c r="E18" s="244">
        <v>500</v>
      </c>
      <c r="F18" s="244">
        <f t="shared" si="1"/>
        <v>493590</v>
      </c>
      <c r="G18" s="38"/>
      <c r="H18" s="237">
        <f t="shared" si="2"/>
        <v>493590</v>
      </c>
      <c r="I18" s="54">
        <v>5</v>
      </c>
      <c r="J18" s="47" t="s">
        <v>714</v>
      </c>
      <c r="K18" s="47" t="s">
        <v>715</v>
      </c>
      <c r="L18" s="47" t="s">
        <v>719</v>
      </c>
      <c r="M18" s="47">
        <v>2</v>
      </c>
      <c r="N18" s="51">
        <v>1860</v>
      </c>
      <c r="O18" s="51"/>
      <c r="P18" s="51"/>
      <c r="Q18" s="51"/>
      <c r="R18" s="51"/>
      <c r="S18" s="51"/>
      <c r="T18" s="51"/>
      <c r="U18" s="51" t="s">
        <v>713</v>
      </c>
      <c r="V18" s="51" t="s">
        <v>762</v>
      </c>
      <c r="W18" s="51" t="s">
        <v>858</v>
      </c>
      <c r="X18" s="51" t="s">
        <v>762</v>
      </c>
      <c r="Y18" s="51" t="s">
        <v>713</v>
      </c>
      <c r="Z18" s="51" t="s">
        <v>790</v>
      </c>
      <c r="AA18" s="51" t="s">
        <v>713</v>
      </c>
      <c r="AB18" s="51" t="s">
        <v>762</v>
      </c>
      <c r="AC18" s="51" t="s">
        <v>713</v>
      </c>
      <c r="AD18" s="51" t="s">
        <v>713</v>
      </c>
      <c r="AE18" s="51" t="s">
        <v>713</v>
      </c>
      <c r="AF18" s="46">
        <v>13</v>
      </c>
      <c r="AG18" s="46"/>
      <c r="AH18" s="51" t="s">
        <v>713</v>
      </c>
      <c r="AI18" s="52">
        <v>2009</v>
      </c>
      <c r="AJ18" s="52" t="s">
        <v>857</v>
      </c>
      <c r="AK18" s="247">
        <v>38400</v>
      </c>
      <c r="AL18" s="51" t="s">
        <v>779</v>
      </c>
      <c r="AM18" s="51" t="s">
        <v>713</v>
      </c>
      <c r="AN18" s="51" t="s">
        <v>713</v>
      </c>
    </row>
    <row r="19" spans="1:40" s="2" customFormat="1" ht="14.25">
      <c r="A19" s="115" t="s">
        <v>57</v>
      </c>
      <c r="B19" s="39" t="s">
        <v>985</v>
      </c>
      <c r="C19" s="46">
        <v>1</v>
      </c>
      <c r="D19" s="240">
        <v>899.43</v>
      </c>
      <c r="E19" s="244">
        <v>500</v>
      </c>
      <c r="F19" s="244">
        <f t="shared" si="1"/>
        <v>449715</v>
      </c>
      <c r="G19" s="38"/>
      <c r="H19" s="237">
        <f t="shared" si="2"/>
        <v>449715</v>
      </c>
      <c r="I19" s="54">
        <v>5</v>
      </c>
      <c r="J19" s="47" t="s">
        <v>717</v>
      </c>
      <c r="K19" s="47" t="s">
        <v>715</v>
      </c>
      <c r="L19" s="47" t="s">
        <v>739</v>
      </c>
      <c r="M19" s="47">
        <v>2</v>
      </c>
      <c r="N19" s="51">
        <v>1900</v>
      </c>
      <c r="O19" s="51"/>
      <c r="P19" s="51"/>
      <c r="Q19" s="51"/>
      <c r="R19" s="51"/>
      <c r="S19" s="51"/>
      <c r="T19" s="51"/>
      <c r="U19" s="51" t="s">
        <v>713</v>
      </c>
      <c r="V19" s="51" t="s">
        <v>762</v>
      </c>
      <c r="W19" s="51" t="s">
        <v>844</v>
      </c>
      <c r="X19" s="51" t="s">
        <v>762</v>
      </c>
      <c r="Y19" s="51" t="s">
        <v>713</v>
      </c>
      <c r="Z19" s="51" t="s">
        <v>843</v>
      </c>
      <c r="AA19" s="51" t="s">
        <v>713</v>
      </c>
      <c r="AB19" s="51" t="s">
        <v>762</v>
      </c>
      <c r="AC19" s="51" t="s">
        <v>713</v>
      </c>
      <c r="AD19" s="51" t="s">
        <v>713</v>
      </c>
      <c r="AE19" s="51" t="s">
        <v>713</v>
      </c>
      <c r="AF19" s="46">
        <v>12</v>
      </c>
      <c r="AG19" s="46">
        <v>2</v>
      </c>
      <c r="AH19" s="51" t="s">
        <v>713</v>
      </c>
      <c r="AI19" s="51"/>
      <c r="AJ19" s="51"/>
      <c r="AK19" s="246"/>
      <c r="AL19" s="51" t="s">
        <v>779</v>
      </c>
      <c r="AM19" s="51" t="s">
        <v>713</v>
      </c>
      <c r="AN19" s="51" t="s">
        <v>713</v>
      </c>
    </row>
    <row r="20" spans="1:40" s="2" customFormat="1" ht="14.25">
      <c r="A20" s="115" t="s">
        <v>59</v>
      </c>
      <c r="B20" s="39" t="s">
        <v>611</v>
      </c>
      <c r="C20" s="46">
        <v>1</v>
      </c>
      <c r="D20" s="240">
        <v>314.11</v>
      </c>
      <c r="E20" s="244">
        <v>500</v>
      </c>
      <c r="F20" s="244">
        <f t="shared" si="1"/>
        <v>157055</v>
      </c>
      <c r="G20" s="38"/>
      <c r="H20" s="237">
        <f t="shared" si="2"/>
        <v>157055</v>
      </c>
      <c r="I20" s="54">
        <v>4</v>
      </c>
      <c r="J20" s="47" t="s">
        <v>717</v>
      </c>
      <c r="K20" s="47" t="s">
        <v>715</v>
      </c>
      <c r="L20" s="47" t="s">
        <v>716</v>
      </c>
      <c r="M20" s="47">
        <v>2</v>
      </c>
      <c r="N20" s="51">
        <v>1900</v>
      </c>
      <c r="O20" s="51"/>
      <c r="P20" s="51"/>
      <c r="Q20" s="51"/>
      <c r="R20" s="51"/>
      <c r="S20" s="51"/>
      <c r="T20" s="51"/>
      <c r="U20" s="51" t="s">
        <v>713</v>
      </c>
      <c r="V20" s="51" t="s">
        <v>762</v>
      </c>
      <c r="W20" s="51" t="s">
        <v>769</v>
      </c>
      <c r="X20" s="51" t="s">
        <v>762</v>
      </c>
      <c r="Y20" s="51" t="s">
        <v>713</v>
      </c>
      <c r="Z20" s="51" t="s">
        <v>788</v>
      </c>
      <c r="AA20" s="51" t="s">
        <v>713</v>
      </c>
      <c r="AB20" s="51" t="s">
        <v>713</v>
      </c>
      <c r="AC20" s="51" t="s">
        <v>713</v>
      </c>
      <c r="AD20" s="51" t="s">
        <v>713</v>
      </c>
      <c r="AE20" s="51" t="s">
        <v>713</v>
      </c>
      <c r="AF20" s="46">
        <v>6</v>
      </c>
      <c r="AG20" s="46"/>
      <c r="AH20" s="51" t="s">
        <v>713</v>
      </c>
      <c r="AI20" s="47">
        <v>2009.2007</v>
      </c>
      <c r="AJ20" s="47" t="s">
        <v>820</v>
      </c>
      <c r="AK20" s="247">
        <f>13400+10000</f>
        <v>23400</v>
      </c>
      <c r="AL20" s="51" t="s">
        <v>780</v>
      </c>
      <c r="AM20" s="51" t="s">
        <v>713</v>
      </c>
      <c r="AN20" s="51" t="s">
        <v>713</v>
      </c>
    </row>
    <row r="21" spans="1:40" s="2" customFormat="1" ht="14.25">
      <c r="A21" s="115" t="s">
        <v>61</v>
      </c>
      <c r="B21" s="39" t="s">
        <v>612</v>
      </c>
      <c r="C21" s="46">
        <v>1</v>
      </c>
      <c r="D21" s="240">
        <v>202.18</v>
      </c>
      <c r="E21" s="244">
        <v>500</v>
      </c>
      <c r="F21" s="244">
        <f t="shared" si="1"/>
        <v>101090</v>
      </c>
      <c r="G21" s="38"/>
      <c r="H21" s="237">
        <f t="shared" si="2"/>
        <v>101090</v>
      </c>
      <c r="I21" s="54">
        <v>4</v>
      </c>
      <c r="J21" s="47" t="s">
        <v>714</v>
      </c>
      <c r="K21" s="47" t="s">
        <v>715</v>
      </c>
      <c r="L21" s="47" t="s">
        <v>716</v>
      </c>
      <c r="M21" s="47">
        <v>2</v>
      </c>
      <c r="N21" s="51">
        <v>1890</v>
      </c>
      <c r="O21" s="51"/>
      <c r="P21" s="51"/>
      <c r="Q21" s="51"/>
      <c r="R21" s="51"/>
      <c r="S21" s="51"/>
      <c r="T21" s="51"/>
      <c r="U21" s="51" t="s">
        <v>713</v>
      </c>
      <c r="V21" s="51" t="s">
        <v>762</v>
      </c>
      <c r="W21" s="51" t="s">
        <v>775</v>
      </c>
      <c r="X21" s="51"/>
      <c r="Y21" s="51" t="s">
        <v>713</v>
      </c>
      <c r="Z21" s="51" t="s">
        <v>856</v>
      </c>
      <c r="AA21" s="51" t="s">
        <v>713</v>
      </c>
      <c r="AB21" s="51" t="s">
        <v>762</v>
      </c>
      <c r="AC21" s="51" t="s">
        <v>713</v>
      </c>
      <c r="AD21" s="51" t="s">
        <v>713</v>
      </c>
      <c r="AE21" s="51" t="s">
        <v>713</v>
      </c>
      <c r="AF21" s="46">
        <v>4</v>
      </c>
      <c r="AG21" s="46"/>
      <c r="AH21" s="51" t="s">
        <v>713</v>
      </c>
      <c r="AI21" s="51"/>
      <c r="AJ21" s="51"/>
      <c r="AK21" s="246"/>
      <c r="AL21" s="51" t="s">
        <v>779</v>
      </c>
      <c r="AM21" s="51" t="s">
        <v>713</v>
      </c>
      <c r="AN21" s="51" t="s">
        <v>713</v>
      </c>
    </row>
    <row r="22" spans="1:40" s="2" customFormat="1" ht="25.5">
      <c r="A22" s="115" t="s">
        <v>62</v>
      </c>
      <c r="B22" s="40" t="s">
        <v>614</v>
      </c>
      <c r="C22" s="46">
        <v>2</v>
      </c>
      <c r="D22" s="240">
        <v>897.22</v>
      </c>
      <c r="E22" s="244"/>
      <c r="F22" s="244"/>
      <c r="G22" s="38">
        <v>1485000</v>
      </c>
      <c r="H22" s="237">
        <f t="shared" si="2"/>
        <v>-1485000</v>
      </c>
      <c r="I22" s="54">
        <v>3</v>
      </c>
      <c r="J22" s="47" t="s">
        <v>718</v>
      </c>
      <c r="K22" s="47" t="s">
        <v>715</v>
      </c>
      <c r="L22" s="47" t="s">
        <v>716</v>
      </c>
      <c r="M22" s="47">
        <v>2</v>
      </c>
      <c r="N22" s="51"/>
      <c r="O22" s="51">
        <v>1930</v>
      </c>
      <c r="P22" s="51"/>
      <c r="Q22" s="51"/>
      <c r="R22" s="51"/>
      <c r="S22" s="51"/>
      <c r="T22" s="51"/>
      <c r="U22" s="51" t="s">
        <v>713</v>
      </c>
      <c r="V22" s="51" t="s">
        <v>762</v>
      </c>
      <c r="W22" s="35">
        <v>2009</v>
      </c>
      <c r="X22" s="35" t="s">
        <v>762</v>
      </c>
      <c r="Y22" s="35" t="s">
        <v>970</v>
      </c>
      <c r="Z22" s="35" t="s">
        <v>970</v>
      </c>
      <c r="AA22" s="35" t="s">
        <v>713</v>
      </c>
      <c r="AB22" s="35" t="s">
        <v>762</v>
      </c>
      <c r="AC22" s="51" t="s">
        <v>713</v>
      </c>
      <c r="AD22" s="51" t="s">
        <v>713</v>
      </c>
      <c r="AE22" s="51" t="s">
        <v>713</v>
      </c>
      <c r="AF22" s="46">
        <v>7</v>
      </c>
      <c r="AG22" s="46">
        <v>2</v>
      </c>
      <c r="AH22" s="51" t="s">
        <v>713</v>
      </c>
      <c r="AI22" s="47"/>
      <c r="AJ22" s="47"/>
      <c r="AK22" s="247"/>
      <c r="AL22" s="51" t="s">
        <v>778</v>
      </c>
      <c r="AM22" s="51" t="s">
        <v>713</v>
      </c>
      <c r="AN22" s="51" t="s">
        <v>713</v>
      </c>
    </row>
    <row r="23" spans="1:40" s="2" customFormat="1" ht="14.25">
      <c r="A23" s="115" t="s">
        <v>64</v>
      </c>
      <c r="B23" s="39" t="s">
        <v>615</v>
      </c>
      <c r="C23" s="46">
        <v>1</v>
      </c>
      <c r="D23" s="240">
        <v>695.54</v>
      </c>
      <c r="E23" s="244">
        <v>500</v>
      </c>
      <c r="F23" s="244">
        <f t="shared" si="1"/>
        <v>347770</v>
      </c>
      <c r="G23" s="38"/>
      <c r="H23" s="237">
        <f t="shared" si="2"/>
        <v>347770</v>
      </c>
      <c r="I23" s="54">
        <v>5</v>
      </c>
      <c r="J23" s="47" t="s">
        <v>741</v>
      </c>
      <c r="K23" s="47" t="s">
        <v>715</v>
      </c>
      <c r="L23" s="47" t="s">
        <v>716</v>
      </c>
      <c r="M23" s="47">
        <v>2</v>
      </c>
      <c r="N23" s="51">
        <v>1900</v>
      </c>
      <c r="O23" s="51"/>
      <c r="P23" s="51"/>
      <c r="Q23" s="51"/>
      <c r="R23" s="51"/>
      <c r="S23" s="51"/>
      <c r="T23" s="51"/>
      <c r="U23" s="51" t="s">
        <v>713</v>
      </c>
      <c r="V23" s="51" t="s">
        <v>762</v>
      </c>
      <c r="W23" s="51" t="s">
        <v>775</v>
      </c>
      <c r="X23" s="51" t="s">
        <v>762</v>
      </c>
      <c r="Y23" s="51" t="s">
        <v>713</v>
      </c>
      <c r="Z23" s="51" t="s">
        <v>795</v>
      </c>
      <c r="AA23" s="51" t="s">
        <v>713</v>
      </c>
      <c r="AB23" s="51" t="s">
        <v>762</v>
      </c>
      <c r="AC23" s="51" t="s">
        <v>713</v>
      </c>
      <c r="AD23" s="51" t="s">
        <v>713</v>
      </c>
      <c r="AE23" s="51" t="s">
        <v>713</v>
      </c>
      <c r="AF23" s="46">
        <v>9</v>
      </c>
      <c r="AG23" s="46"/>
      <c r="AH23" s="51" t="s">
        <v>713</v>
      </c>
      <c r="AI23" s="52">
        <v>2009</v>
      </c>
      <c r="AJ23" s="52" t="s">
        <v>815</v>
      </c>
      <c r="AK23" s="247">
        <v>42950</v>
      </c>
      <c r="AL23" s="51" t="s">
        <v>780</v>
      </c>
      <c r="AM23" s="51" t="s">
        <v>713</v>
      </c>
      <c r="AN23" s="51" t="s">
        <v>713</v>
      </c>
    </row>
    <row r="24" spans="1:40" s="2" customFormat="1" ht="14.25">
      <c r="A24" s="115" t="s">
        <v>66</v>
      </c>
      <c r="B24" s="39" t="s">
        <v>616</v>
      </c>
      <c r="C24" s="46">
        <v>1</v>
      </c>
      <c r="D24" s="240">
        <v>368.61</v>
      </c>
      <c r="E24" s="244">
        <v>500</v>
      </c>
      <c r="F24" s="244">
        <f t="shared" si="1"/>
        <v>184305</v>
      </c>
      <c r="G24" s="38"/>
      <c r="H24" s="237">
        <f t="shared" si="2"/>
        <v>184305</v>
      </c>
      <c r="I24" s="54">
        <v>5</v>
      </c>
      <c r="J24" s="47" t="s">
        <v>741</v>
      </c>
      <c r="K24" s="47" t="s">
        <v>715</v>
      </c>
      <c r="L24" s="47" t="s">
        <v>716</v>
      </c>
      <c r="M24" s="47">
        <v>2</v>
      </c>
      <c r="N24" s="51">
        <v>1900</v>
      </c>
      <c r="O24" s="51"/>
      <c r="P24" s="51"/>
      <c r="Q24" s="51"/>
      <c r="R24" s="51"/>
      <c r="S24" s="51"/>
      <c r="T24" s="51"/>
      <c r="U24" s="51" t="s">
        <v>713</v>
      </c>
      <c r="V24" s="51" t="s">
        <v>762</v>
      </c>
      <c r="W24" s="51" t="s">
        <v>775</v>
      </c>
      <c r="X24" s="51" t="s">
        <v>762</v>
      </c>
      <c r="Y24" s="51" t="s">
        <v>713</v>
      </c>
      <c r="Z24" s="51" t="s">
        <v>795</v>
      </c>
      <c r="AA24" s="51" t="s">
        <v>713</v>
      </c>
      <c r="AB24" s="51" t="s">
        <v>762</v>
      </c>
      <c r="AC24" s="51" t="s">
        <v>713</v>
      </c>
      <c r="AD24" s="51" t="s">
        <v>713</v>
      </c>
      <c r="AE24" s="51" t="s">
        <v>713</v>
      </c>
      <c r="AF24" s="46">
        <v>7</v>
      </c>
      <c r="AG24" s="46"/>
      <c r="AH24" s="51" t="s">
        <v>713</v>
      </c>
      <c r="AI24" s="52">
        <v>2008</v>
      </c>
      <c r="AJ24" s="52" t="s">
        <v>799</v>
      </c>
      <c r="AK24" s="247">
        <v>17600</v>
      </c>
      <c r="AL24" s="51" t="s">
        <v>780</v>
      </c>
      <c r="AM24" s="51" t="s">
        <v>713</v>
      </c>
      <c r="AN24" s="51" t="s">
        <v>713</v>
      </c>
    </row>
    <row r="25" spans="1:40" s="2" customFormat="1" ht="37.5" customHeight="1">
      <c r="A25" s="115" t="s">
        <v>68</v>
      </c>
      <c r="B25" s="40" t="s">
        <v>617</v>
      </c>
      <c r="C25" s="46">
        <v>2</v>
      </c>
      <c r="D25" s="240">
        <v>448.66</v>
      </c>
      <c r="E25" s="244">
        <v>500</v>
      </c>
      <c r="F25" s="244">
        <f t="shared" si="1"/>
        <v>224330</v>
      </c>
      <c r="G25" s="38"/>
      <c r="H25" s="237">
        <f t="shared" si="2"/>
        <v>224330</v>
      </c>
      <c r="I25" s="54">
        <v>4</v>
      </c>
      <c r="J25" s="47" t="s">
        <v>741</v>
      </c>
      <c r="K25" s="47" t="s">
        <v>715</v>
      </c>
      <c r="L25" s="47" t="s">
        <v>716</v>
      </c>
      <c r="M25" s="47">
        <v>2</v>
      </c>
      <c r="N25" s="51">
        <v>1890</v>
      </c>
      <c r="O25" s="51"/>
      <c r="P25" s="51"/>
      <c r="Q25" s="51"/>
      <c r="R25" s="51"/>
      <c r="S25" s="51"/>
      <c r="T25" s="51"/>
      <c r="U25" s="51" t="s">
        <v>713</v>
      </c>
      <c r="V25" s="51" t="s">
        <v>762</v>
      </c>
      <c r="W25" s="51" t="s">
        <v>768</v>
      </c>
      <c r="X25" s="51" t="s">
        <v>762</v>
      </c>
      <c r="Y25" s="51" t="s">
        <v>713</v>
      </c>
      <c r="Z25" s="51" t="s">
        <v>856</v>
      </c>
      <c r="AA25" s="51" t="s">
        <v>713</v>
      </c>
      <c r="AB25" s="51" t="s">
        <v>762</v>
      </c>
      <c r="AC25" s="51" t="s">
        <v>713</v>
      </c>
      <c r="AD25" s="51" t="s">
        <v>713</v>
      </c>
      <c r="AE25" s="51" t="s">
        <v>713</v>
      </c>
      <c r="AF25" s="46">
        <v>12</v>
      </c>
      <c r="AG25" s="46"/>
      <c r="AH25" s="51" t="s">
        <v>713</v>
      </c>
      <c r="AI25" s="47">
        <v>2006</v>
      </c>
      <c r="AJ25" s="47" t="s">
        <v>796</v>
      </c>
      <c r="AK25" s="247">
        <v>24000</v>
      </c>
      <c r="AL25" s="51" t="s">
        <v>779</v>
      </c>
      <c r="AM25" s="51" t="s">
        <v>713</v>
      </c>
      <c r="AN25" s="51" t="s">
        <v>713</v>
      </c>
    </row>
    <row r="26" spans="1:40" s="66" customFormat="1" ht="14.25">
      <c r="A26" s="115" t="s">
        <v>70</v>
      </c>
      <c r="B26" s="40" t="s">
        <v>874</v>
      </c>
      <c r="C26" s="65"/>
      <c r="D26" s="242">
        <v>146.9</v>
      </c>
      <c r="E26" s="244">
        <v>500</v>
      </c>
      <c r="F26" s="244">
        <f t="shared" si="1"/>
        <v>73450</v>
      </c>
      <c r="G26" s="38"/>
      <c r="H26" s="237">
        <f t="shared" si="2"/>
        <v>73450</v>
      </c>
      <c r="I26" s="92">
        <v>2</v>
      </c>
      <c r="J26" s="64" t="s">
        <v>876</v>
      </c>
      <c r="K26" s="64" t="s">
        <v>715</v>
      </c>
      <c r="L26" s="64" t="s">
        <v>716</v>
      </c>
      <c r="M26" s="64">
        <v>2</v>
      </c>
      <c r="N26" s="58"/>
      <c r="O26" s="58"/>
      <c r="P26" s="58"/>
      <c r="Q26" s="58"/>
      <c r="R26" s="58"/>
      <c r="S26" s="58"/>
      <c r="T26" s="58"/>
      <c r="U26" s="58"/>
      <c r="V26" s="58" t="s">
        <v>713</v>
      </c>
      <c r="W26" s="58" t="s">
        <v>863</v>
      </c>
      <c r="X26" s="58" t="s">
        <v>762</v>
      </c>
      <c r="Y26" s="58" t="s">
        <v>713</v>
      </c>
      <c r="Z26" s="58" t="s">
        <v>856</v>
      </c>
      <c r="AA26" s="58" t="s">
        <v>713</v>
      </c>
      <c r="AB26" s="58" t="s">
        <v>762</v>
      </c>
      <c r="AC26" s="58"/>
      <c r="AD26" s="58"/>
      <c r="AE26" s="58"/>
      <c r="AF26" s="65">
        <v>4</v>
      </c>
      <c r="AG26" s="65"/>
      <c r="AH26" s="58" t="s">
        <v>713</v>
      </c>
      <c r="AI26" s="64"/>
      <c r="AJ26" s="64"/>
      <c r="AK26" s="248"/>
      <c r="AL26" s="58" t="s">
        <v>779</v>
      </c>
      <c r="AM26" s="58"/>
      <c r="AN26" s="58"/>
    </row>
    <row r="27" spans="1:40" s="66" customFormat="1" ht="14.25">
      <c r="A27" s="115" t="s">
        <v>71</v>
      </c>
      <c r="B27" s="39" t="s">
        <v>618</v>
      </c>
      <c r="C27" s="65">
        <v>1</v>
      </c>
      <c r="D27" s="242">
        <v>179.92</v>
      </c>
      <c r="E27" s="244">
        <v>500</v>
      </c>
      <c r="F27" s="244">
        <f t="shared" si="1"/>
        <v>89960</v>
      </c>
      <c r="G27" s="38"/>
      <c r="H27" s="237">
        <f t="shared" si="2"/>
        <v>89960</v>
      </c>
      <c r="I27" s="92">
        <v>3</v>
      </c>
      <c r="J27" s="64" t="s">
        <v>876</v>
      </c>
      <c r="K27" s="64" t="s">
        <v>715</v>
      </c>
      <c r="L27" s="64" t="s">
        <v>716</v>
      </c>
      <c r="M27" s="64">
        <v>2</v>
      </c>
      <c r="N27" s="58">
        <v>1890</v>
      </c>
      <c r="O27" s="58"/>
      <c r="P27" s="58"/>
      <c r="Q27" s="58"/>
      <c r="R27" s="58"/>
      <c r="S27" s="58"/>
      <c r="T27" s="58"/>
      <c r="U27" s="58" t="s">
        <v>713</v>
      </c>
      <c r="V27" s="58" t="s">
        <v>762</v>
      </c>
      <c r="W27" s="58" t="s">
        <v>875</v>
      </c>
      <c r="X27" s="58" t="s">
        <v>762</v>
      </c>
      <c r="Y27" s="58" t="s">
        <v>713</v>
      </c>
      <c r="Z27" s="58" t="s">
        <v>788</v>
      </c>
      <c r="AA27" s="58" t="s">
        <v>713</v>
      </c>
      <c r="AB27" s="58"/>
      <c r="AC27" s="58" t="s">
        <v>713</v>
      </c>
      <c r="AD27" s="58" t="s">
        <v>713</v>
      </c>
      <c r="AE27" s="58" t="s">
        <v>713</v>
      </c>
      <c r="AF27" s="65">
        <v>4</v>
      </c>
      <c r="AG27" s="65"/>
      <c r="AH27" s="58" t="s">
        <v>713</v>
      </c>
      <c r="AI27" s="64"/>
      <c r="AJ27" s="64"/>
      <c r="AK27" s="248"/>
      <c r="AL27" s="58" t="s">
        <v>889</v>
      </c>
      <c r="AM27" s="58" t="s">
        <v>713</v>
      </c>
      <c r="AN27" s="58" t="s">
        <v>713</v>
      </c>
    </row>
    <row r="28" spans="1:40" s="2" customFormat="1" ht="36.75" customHeight="1">
      <c r="A28" s="115" t="s">
        <v>73</v>
      </c>
      <c r="B28" s="40" t="s">
        <v>619</v>
      </c>
      <c r="C28" s="46">
        <v>1</v>
      </c>
      <c r="D28" s="240">
        <v>262.4</v>
      </c>
      <c r="E28" s="244">
        <v>500</v>
      </c>
      <c r="F28" s="244">
        <f t="shared" si="1"/>
        <v>131200</v>
      </c>
      <c r="G28" s="38"/>
      <c r="H28" s="237">
        <f t="shared" si="2"/>
        <v>131200</v>
      </c>
      <c r="I28" s="54">
        <v>4</v>
      </c>
      <c r="J28" s="47" t="s">
        <v>741</v>
      </c>
      <c r="K28" s="47" t="s">
        <v>715</v>
      </c>
      <c r="L28" s="47" t="s">
        <v>723</v>
      </c>
      <c r="M28" s="47">
        <v>1</v>
      </c>
      <c r="N28" s="51"/>
      <c r="O28" s="51">
        <v>1910</v>
      </c>
      <c r="P28" s="51"/>
      <c r="Q28" s="51"/>
      <c r="R28" s="51"/>
      <c r="S28" s="51"/>
      <c r="T28" s="51"/>
      <c r="U28" s="51" t="s">
        <v>713</v>
      </c>
      <c r="V28" s="51" t="s">
        <v>762</v>
      </c>
      <c r="W28" s="51" t="s">
        <v>768</v>
      </c>
      <c r="X28" s="51" t="s">
        <v>762</v>
      </c>
      <c r="Y28" s="51" t="s">
        <v>713</v>
      </c>
      <c r="Z28" s="51" t="s">
        <v>856</v>
      </c>
      <c r="AA28" s="51" t="s">
        <v>713</v>
      </c>
      <c r="AB28" s="51"/>
      <c r="AC28" s="51" t="s">
        <v>713</v>
      </c>
      <c r="AD28" s="51" t="s">
        <v>713</v>
      </c>
      <c r="AE28" s="51" t="s">
        <v>713</v>
      </c>
      <c r="AF28" s="46">
        <v>7</v>
      </c>
      <c r="AG28" s="46"/>
      <c r="AH28" s="51" t="s">
        <v>713</v>
      </c>
      <c r="AI28" s="47"/>
      <c r="AJ28" s="47"/>
      <c r="AK28" s="247"/>
      <c r="AL28" s="51" t="s">
        <v>780</v>
      </c>
      <c r="AM28" s="51" t="s">
        <v>713</v>
      </c>
      <c r="AN28" s="51" t="s">
        <v>713</v>
      </c>
    </row>
    <row r="29" spans="1:40" s="2" customFormat="1" ht="14.25">
      <c r="A29" s="115" t="s">
        <v>75</v>
      </c>
      <c r="B29" s="39" t="s">
        <v>387</v>
      </c>
      <c r="C29" s="46">
        <v>1</v>
      </c>
      <c r="D29" s="240">
        <v>246.77</v>
      </c>
      <c r="E29" s="244">
        <v>500</v>
      </c>
      <c r="F29" s="244">
        <f t="shared" si="1"/>
        <v>123385</v>
      </c>
      <c r="G29" s="38"/>
      <c r="H29" s="237">
        <f t="shared" si="2"/>
        <v>123385</v>
      </c>
      <c r="I29" s="54">
        <v>2</v>
      </c>
      <c r="J29" s="47" t="s">
        <v>714</v>
      </c>
      <c r="K29" s="47" t="s">
        <v>715</v>
      </c>
      <c r="L29" s="47" t="s">
        <v>716</v>
      </c>
      <c r="M29" s="47">
        <v>2</v>
      </c>
      <c r="N29" s="51">
        <v>1900</v>
      </c>
      <c r="O29" s="51"/>
      <c r="P29" s="51"/>
      <c r="Q29" s="51"/>
      <c r="R29" s="51"/>
      <c r="S29" s="51"/>
      <c r="T29" s="51"/>
      <c r="U29" s="51" t="s">
        <v>713</v>
      </c>
      <c r="V29" s="35" t="s">
        <v>713</v>
      </c>
      <c r="W29" s="118">
        <v>40192</v>
      </c>
      <c r="X29" s="35" t="s">
        <v>762</v>
      </c>
      <c r="Y29" s="35" t="s">
        <v>970</v>
      </c>
      <c r="Z29" s="35" t="s">
        <v>970</v>
      </c>
      <c r="AA29" s="35"/>
      <c r="AB29" s="35" t="s">
        <v>713</v>
      </c>
      <c r="AC29" s="51" t="s">
        <v>713</v>
      </c>
      <c r="AD29" s="51" t="s">
        <v>713</v>
      </c>
      <c r="AE29" s="51" t="s">
        <v>713</v>
      </c>
      <c r="AF29" s="46">
        <v>7</v>
      </c>
      <c r="AG29" s="46"/>
      <c r="AH29" s="51" t="s">
        <v>713</v>
      </c>
      <c r="AI29" s="47"/>
      <c r="AJ29" s="47"/>
      <c r="AK29" s="247"/>
      <c r="AL29" s="51"/>
      <c r="AM29" s="51" t="s">
        <v>713</v>
      </c>
      <c r="AN29" s="51" t="s">
        <v>713</v>
      </c>
    </row>
    <row r="30" spans="1:40" s="2" customFormat="1" ht="14.25">
      <c r="A30" s="115" t="s">
        <v>76</v>
      </c>
      <c r="B30" s="39" t="s">
        <v>621</v>
      </c>
      <c r="C30" s="46">
        <v>1</v>
      </c>
      <c r="D30" s="240">
        <v>348.56</v>
      </c>
      <c r="E30" s="244">
        <v>500</v>
      </c>
      <c r="F30" s="244">
        <f t="shared" si="1"/>
        <v>174280</v>
      </c>
      <c r="G30" s="38"/>
      <c r="H30" s="237">
        <f t="shared" si="2"/>
        <v>174280</v>
      </c>
      <c r="I30" s="54">
        <v>4</v>
      </c>
      <c r="J30" s="47" t="s">
        <v>714</v>
      </c>
      <c r="K30" s="47" t="s">
        <v>715</v>
      </c>
      <c r="L30" s="47" t="s">
        <v>716</v>
      </c>
      <c r="M30" s="47">
        <v>2</v>
      </c>
      <c r="N30" s="51">
        <v>1890</v>
      </c>
      <c r="O30" s="51"/>
      <c r="P30" s="51"/>
      <c r="Q30" s="51"/>
      <c r="R30" s="51"/>
      <c r="S30" s="51"/>
      <c r="T30" s="51"/>
      <c r="U30" s="51" t="s">
        <v>713</v>
      </c>
      <c r="V30" s="51" t="s">
        <v>762</v>
      </c>
      <c r="W30" s="51" t="s">
        <v>767</v>
      </c>
      <c r="X30" s="51" t="s">
        <v>762</v>
      </c>
      <c r="Y30" s="51" t="s">
        <v>713</v>
      </c>
      <c r="Z30" s="51" t="s">
        <v>856</v>
      </c>
      <c r="AA30" s="51" t="s">
        <v>713</v>
      </c>
      <c r="AB30" s="51" t="s">
        <v>762</v>
      </c>
      <c r="AC30" s="51" t="s">
        <v>713</v>
      </c>
      <c r="AD30" s="51" t="s">
        <v>713</v>
      </c>
      <c r="AE30" s="51" t="s">
        <v>713</v>
      </c>
      <c r="AF30" s="46">
        <v>3</v>
      </c>
      <c r="AG30" s="46">
        <v>1</v>
      </c>
      <c r="AH30" s="51" t="s">
        <v>713</v>
      </c>
      <c r="AI30" s="47"/>
      <c r="AJ30" s="47"/>
      <c r="AK30" s="247"/>
      <c r="AL30" s="51" t="s">
        <v>780</v>
      </c>
      <c r="AM30" s="51" t="s">
        <v>713</v>
      </c>
      <c r="AN30" s="51" t="s">
        <v>713</v>
      </c>
    </row>
    <row r="31" spans="1:40" s="2" customFormat="1" ht="14.25">
      <c r="A31" s="115" t="s">
        <v>78</v>
      </c>
      <c r="B31" s="39" t="s">
        <v>622</v>
      </c>
      <c r="C31" s="46">
        <v>1</v>
      </c>
      <c r="D31" s="240">
        <v>776.86</v>
      </c>
      <c r="E31" s="244">
        <v>500</v>
      </c>
      <c r="F31" s="244">
        <f t="shared" si="1"/>
        <v>388430</v>
      </c>
      <c r="G31" s="38"/>
      <c r="H31" s="237">
        <f t="shared" si="2"/>
        <v>388430</v>
      </c>
      <c r="I31" s="54">
        <v>4</v>
      </c>
      <c r="J31" s="47" t="s">
        <v>714</v>
      </c>
      <c r="K31" s="47" t="s">
        <v>715</v>
      </c>
      <c r="L31" s="47" t="s">
        <v>716</v>
      </c>
      <c r="M31" s="47">
        <v>2</v>
      </c>
      <c r="N31" s="51">
        <v>1890</v>
      </c>
      <c r="O31" s="51"/>
      <c r="P31" s="51"/>
      <c r="Q31" s="51"/>
      <c r="R31" s="51"/>
      <c r="S31" s="51"/>
      <c r="T31" s="51"/>
      <c r="U31" s="51" t="s">
        <v>713</v>
      </c>
      <c r="V31" s="51" t="s">
        <v>762</v>
      </c>
      <c r="W31" s="51" t="s">
        <v>767</v>
      </c>
      <c r="X31" s="51" t="s">
        <v>762</v>
      </c>
      <c r="Y31" s="51" t="s">
        <v>713</v>
      </c>
      <c r="Z31" s="51" t="s">
        <v>789</v>
      </c>
      <c r="AA31" s="51" t="s">
        <v>713</v>
      </c>
      <c r="AB31" s="51" t="s">
        <v>762</v>
      </c>
      <c r="AC31" s="51" t="s">
        <v>713</v>
      </c>
      <c r="AD31" s="51" t="s">
        <v>713</v>
      </c>
      <c r="AE31" s="51" t="s">
        <v>713</v>
      </c>
      <c r="AF31" s="46">
        <v>13</v>
      </c>
      <c r="AG31" s="46">
        <v>2</v>
      </c>
      <c r="AH31" s="51" t="s">
        <v>713</v>
      </c>
      <c r="AI31" s="47"/>
      <c r="AJ31" s="47"/>
      <c r="AK31" s="247"/>
      <c r="AL31" s="51" t="s">
        <v>779</v>
      </c>
      <c r="AM31" s="51" t="s">
        <v>713</v>
      </c>
      <c r="AN31" s="51" t="s">
        <v>713</v>
      </c>
    </row>
    <row r="32" spans="1:40" s="2" customFormat="1" ht="14.25">
      <c r="A32" s="115" t="s">
        <v>80</v>
      </c>
      <c r="B32" s="39" t="s">
        <v>623</v>
      </c>
      <c r="C32" s="55">
        <v>1</v>
      </c>
      <c r="D32" s="243">
        <v>681.77</v>
      </c>
      <c r="E32" s="244">
        <v>500</v>
      </c>
      <c r="F32" s="244">
        <f t="shared" si="1"/>
        <v>340885</v>
      </c>
      <c r="G32" s="38"/>
      <c r="H32" s="237">
        <f t="shared" si="2"/>
        <v>340885</v>
      </c>
      <c r="I32" s="54">
        <v>5</v>
      </c>
      <c r="J32" s="47" t="s">
        <v>877</v>
      </c>
      <c r="K32" s="47" t="s">
        <v>715</v>
      </c>
      <c r="L32" s="47" t="s">
        <v>716</v>
      </c>
      <c r="M32" s="47">
        <v>2</v>
      </c>
      <c r="N32" s="51"/>
      <c r="O32" s="51">
        <v>1910</v>
      </c>
      <c r="P32" s="51"/>
      <c r="Q32" s="51"/>
      <c r="R32" s="51"/>
      <c r="S32" s="51"/>
      <c r="T32" s="51"/>
      <c r="U32" s="51" t="s">
        <v>713</v>
      </c>
      <c r="V32" s="51" t="s">
        <v>762</v>
      </c>
      <c r="W32" s="51" t="s">
        <v>772</v>
      </c>
      <c r="X32" s="51"/>
      <c r="Y32" s="51" t="s">
        <v>713</v>
      </c>
      <c r="Z32" s="51" t="s">
        <v>789</v>
      </c>
      <c r="AA32" s="51" t="s">
        <v>713</v>
      </c>
      <c r="AB32" s="51" t="s">
        <v>762</v>
      </c>
      <c r="AC32" s="51" t="s">
        <v>713</v>
      </c>
      <c r="AD32" s="51" t="s">
        <v>713</v>
      </c>
      <c r="AE32" s="51" t="s">
        <v>713</v>
      </c>
      <c r="AF32" s="46">
        <v>12</v>
      </c>
      <c r="AG32" s="46">
        <v>1</v>
      </c>
      <c r="AH32" s="51" t="s">
        <v>713</v>
      </c>
      <c r="AI32" s="47">
        <v>2011</v>
      </c>
      <c r="AJ32" s="47" t="s">
        <v>797</v>
      </c>
      <c r="AK32" s="247">
        <v>5000</v>
      </c>
      <c r="AL32" s="51" t="s">
        <v>780</v>
      </c>
      <c r="AM32" s="51" t="s">
        <v>713</v>
      </c>
      <c r="AN32" s="51" t="s">
        <v>713</v>
      </c>
    </row>
    <row r="33" spans="1:40" s="2" customFormat="1" ht="14.25">
      <c r="A33" s="115" t="s">
        <v>82</v>
      </c>
      <c r="B33" s="39" t="s">
        <v>623</v>
      </c>
      <c r="C33" s="55">
        <v>1</v>
      </c>
      <c r="D33" s="243">
        <v>195.5</v>
      </c>
      <c r="E33" s="244">
        <v>500</v>
      </c>
      <c r="F33" s="244">
        <f t="shared" si="1"/>
        <v>97750</v>
      </c>
      <c r="G33" s="38"/>
      <c r="H33" s="237">
        <f t="shared" si="2"/>
        <v>97750</v>
      </c>
      <c r="I33" s="54">
        <v>2</v>
      </c>
      <c r="J33" s="47" t="s">
        <v>878</v>
      </c>
      <c r="K33" s="47" t="s">
        <v>715</v>
      </c>
      <c r="L33" s="47" t="s">
        <v>716</v>
      </c>
      <c r="M33" s="47">
        <v>2</v>
      </c>
      <c r="N33" s="51"/>
      <c r="O33" s="51">
        <v>1910</v>
      </c>
      <c r="P33" s="46"/>
      <c r="Q33" s="46"/>
      <c r="R33" s="46"/>
      <c r="S33" s="46"/>
      <c r="T33" s="46"/>
      <c r="U33" s="46" t="s">
        <v>713</v>
      </c>
      <c r="V33" s="46" t="s">
        <v>713</v>
      </c>
      <c r="W33" s="46" t="s">
        <v>772</v>
      </c>
      <c r="X33" s="46"/>
      <c r="Y33" s="46" t="s">
        <v>713</v>
      </c>
      <c r="Z33" s="46" t="s">
        <v>789</v>
      </c>
      <c r="AA33" s="46" t="s">
        <v>713</v>
      </c>
      <c r="AB33" s="46" t="s">
        <v>762</v>
      </c>
      <c r="AC33" s="46" t="s">
        <v>713</v>
      </c>
      <c r="AD33" s="46" t="s">
        <v>713</v>
      </c>
      <c r="AE33" s="46" t="s">
        <v>713</v>
      </c>
      <c r="AF33" s="46">
        <v>7</v>
      </c>
      <c r="AG33" s="46"/>
      <c r="AH33" s="46" t="s">
        <v>713</v>
      </c>
      <c r="AI33" s="54"/>
      <c r="AJ33" s="54"/>
      <c r="AK33" s="249"/>
      <c r="AL33" s="46" t="s">
        <v>780</v>
      </c>
      <c r="AM33" s="46" t="s">
        <v>713</v>
      </c>
      <c r="AN33" s="46" t="s">
        <v>713</v>
      </c>
    </row>
    <row r="34" spans="1:40" s="2" customFormat="1" ht="14.25">
      <c r="A34" s="115" t="s">
        <v>84</v>
      </c>
      <c r="B34" s="39" t="s">
        <v>624</v>
      </c>
      <c r="C34" s="46">
        <v>1</v>
      </c>
      <c r="D34" s="240">
        <v>235.72</v>
      </c>
      <c r="E34" s="244">
        <v>500</v>
      </c>
      <c r="F34" s="244">
        <f t="shared" si="1"/>
        <v>117860</v>
      </c>
      <c r="G34" s="38"/>
      <c r="H34" s="237">
        <f t="shared" si="2"/>
        <v>117860</v>
      </c>
      <c r="I34" s="84">
        <v>2</v>
      </c>
      <c r="J34" s="47" t="s">
        <v>878</v>
      </c>
      <c r="K34" s="47" t="s">
        <v>715</v>
      </c>
      <c r="L34" s="47" t="s">
        <v>716</v>
      </c>
      <c r="M34" s="84">
        <v>2</v>
      </c>
      <c r="N34" s="51">
        <v>1900</v>
      </c>
      <c r="O34" s="51"/>
      <c r="P34" s="46"/>
      <c r="Q34" s="46"/>
      <c r="R34" s="46"/>
      <c r="S34" s="46"/>
      <c r="T34" s="46"/>
      <c r="U34" s="46" t="s">
        <v>713</v>
      </c>
      <c r="V34" s="55" t="s">
        <v>713</v>
      </c>
      <c r="W34" s="250">
        <v>40165</v>
      </c>
      <c r="X34" s="55" t="s">
        <v>966</v>
      </c>
      <c r="Y34" s="55" t="s">
        <v>969</v>
      </c>
      <c r="Z34" s="55" t="s">
        <v>966</v>
      </c>
      <c r="AA34" s="46" t="s">
        <v>713</v>
      </c>
      <c r="AB34" s="55" t="s">
        <v>762</v>
      </c>
      <c r="AC34" s="46" t="s">
        <v>713</v>
      </c>
      <c r="AD34" s="46" t="s">
        <v>713</v>
      </c>
      <c r="AE34" s="46" t="s">
        <v>713</v>
      </c>
      <c r="AF34" s="46">
        <v>6</v>
      </c>
      <c r="AG34" s="46"/>
      <c r="AH34" s="46" t="s">
        <v>713</v>
      </c>
      <c r="AI34" s="54"/>
      <c r="AJ34" s="54"/>
      <c r="AK34" s="249"/>
      <c r="AL34" s="46" t="s">
        <v>780</v>
      </c>
      <c r="AM34" s="46" t="s">
        <v>713</v>
      </c>
      <c r="AN34" s="46" t="s">
        <v>713</v>
      </c>
    </row>
    <row r="35" spans="1:40" s="2" customFormat="1" ht="14.25">
      <c r="A35" s="115" t="s">
        <v>86</v>
      </c>
      <c r="B35" s="39" t="s">
        <v>625</v>
      </c>
      <c r="C35" s="46">
        <v>1</v>
      </c>
      <c r="D35" s="240">
        <v>293.18</v>
      </c>
      <c r="E35" s="244">
        <v>500</v>
      </c>
      <c r="F35" s="244">
        <f t="shared" si="1"/>
        <v>146590</v>
      </c>
      <c r="G35" s="38"/>
      <c r="H35" s="237">
        <f t="shared" si="2"/>
        <v>146590</v>
      </c>
      <c r="I35" s="84">
        <v>2</v>
      </c>
      <c r="J35" s="47" t="s">
        <v>878</v>
      </c>
      <c r="K35" s="47" t="s">
        <v>715</v>
      </c>
      <c r="L35" s="47" t="s">
        <v>716</v>
      </c>
      <c r="M35" s="84">
        <v>2</v>
      </c>
      <c r="N35" s="51"/>
      <c r="O35" s="51">
        <v>1915</v>
      </c>
      <c r="P35" s="46"/>
      <c r="Q35" s="46"/>
      <c r="R35" s="46"/>
      <c r="S35" s="46"/>
      <c r="T35" s="46"/>
      <c r="U35" s="46" t="s">
        <v>713</v>
      </c>
      <c r="V35" s="55" t="s">
        <v>713</v>
      </c>
      <c r="W35" s="250">
        <v>40368</v>
      </c>
      <c r="X35" s="55" t="s">
        <v>966</v>
      </c>
      <c r="Y35" s="55" t="s">
        <v>969</v>
      </c>
      <c r="Z35" s="55" t="s">
        <v>966</v>
      </c>
      <c r="AA35" s="46" t="s">
        <v>713</v>
      </c>
      <c r="AB35" s="55" t="s">
        <v>762</v>
      </c>
      <c r="AC35" s="46" t="s">
        <v>713</v>
      </c>
      <c r="AD35" s="46" t="s">
        <v>713</v>
      </c>
      <c r="AE35" s="46" t="s">
        <v>713</v>
      </c>
      <c r="AF35" s="46">
        <v>8</v>
      </c>
      <c r="AG35" s="46"/>
      <c r="AH35" s="46" t="s">
        <v>713</v>
      </c>
      <c r="AI35" s="54">
        <v>2010</v>
      </c>
      <c r="AJ35" s="54" t="s">
        <v>835</v>
      </c>
      <c r="AK35" s="249">
        <v>5200</v>
      </c>
      <c r="AL35" s="46" t="s">
        <v>780</v>
      </c>
      <c r="AM35" s="46" t="s">
        <v>713</v>
      </c>
      <c r="AN35" s="46" t="s">
        <v>713</v>
      </c>
    </row>
    <row r="36" spans="1:77" s="2" customFormat="1" ht="14.25">
      <c r="A36" s="115" t="s">
        <v>87</v>
      </c>
      <c r="B36" s="39" t="s">
        <v>626</v>
      </c>
      <c r="C36" s="46">
        <v>1</v>
      </c>
      <c r="D36" s="240">
        <v>495.46</v>
      </c>
      <c r="E36" s="244">
        <v>500</v>
      </c>
      <c r="F36" s="244">
        <f t="shared" si="1"/>
        <v>247730</v>
      </c>
      <c r="G36" s="38"/>
      <c r="H36" s="237">
        <f t="shared" si="2"/>
        <v>247730</v>
      </c>
      <c r="I36" s="54">
        <v>3</v>
      </c>
      <c r="J36" s="47" t="s">
        <v>878</v>
      </c>
      <c r="K36" s="47" t="s">
        <v>715</v>
      </c>
      <c r="L36" s="47" t="s">
        <v>716</v>
      </c>
      <c r="M36" s="47">
        <v>2</v>
      </c>
      <c r="N36" s="51">
        <v>1885</v>
      </c>
      <c r="O36" s="46"/>
      <c r="P36" s="46"/>
      <c r="Q36" s="46"/>
      <c r="R36" s="46"/>
      <c r="S36" s="46"/>
      <c r="T36" s="46"/>
      <c r="U36" s="46" t="s">
        <v>713</v>
      </c>
      <c r="V36" s="46" t="s">
        <v>762</v>
      </c>
      <c r="W36" s="46" t="s">
        <v>864</v>
      </c>
      <c r="X36" s="46"/>
      <c r="Y36" s="46"/>
      <c r="Z36" s="46" t="s">
        <v>856</v>
      </c>
      <c r="AA36" s="46" t="s">
        <v>713</v>
      </c>
      <c r="AB36" s="46" t="s">
        <v>762</v>
      </c>
      <c r="AC36" s="46" t="s">
        <v>713</v>
      </c>
      <c r="AD36" s="46" t="s">
        <v>713</v>
      </c>
      <c r="AE36" s="46" t="s">
        <v>713</v>
      </c>
      <c r="AF36" s="46">
        <v>11</v>
      </c>
      <c r="AG36" s="46">
        <v>1</v>
      </c>
      <c r="AH36" s="46" t="s">
        <v>713</v>
      </c>
      <c r="AI36" s="54"/>
      <c r="AJ36" s="54"/>
      <c r="AK36" s="249"/>
      <c r="AL36" s="46" t="s">
        <v>780</v>
      </c>
      <c r="AM36" s="46" t="s">
        <v>713</v>
      </c>
      <c r="AN36" s="46" t="s">
        <v>713</v>
      </c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</row>
    <row r="37" spans="2:230" ht="14.25">
      <c r="B37" s="198" t="s">
        <v>1010</v>
      </c>
      <c r="C37" s="234">
        <f>SUM(C14:C36)</f>
        <v>24</v>
      </c>
      <c r="D37" s="235"/>
      <c r="E37" s="235"/>
      <c r="F37" s="236">
        <f>SUM(F14:F36)</f>
        <v>4157505</v>
      </c>
      <c r="G37" s="236">
        <f>SUM(G14:G36)</f>
        <v>1791756.83</v>
      </c>
      <c r="H37" s="234">
        <f>SUM(H14:H36)</f>
        <v>2329198.17</v>
      </c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234">
        <f>SUM(AK14:AK36)</f>
        <v>227550</v>
      </c>
      <c r="AL37" s="167"/>
      <c r="AM37" s="167"/>
      <c r="AN37" s="167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</row>
    <row r="38" spans="5:7" ht="14.25">
      <c r="E38" s="238"/>
      <c r="F38" s="238"/>
      <c r="G38" s="238"/>
    </row>
    <row r="39" spans="5:7" ht="14.25">
      <c r="E39" s="238"/>
      <c r="F39" s="238">
        <f>F37+G37</f>
        <v>5949261.83</v>
      </c>
      <c r="G39" s="238"/>
    </row>
    <row r="40" spans="5:7" ht="14.25">
      <c r="E40" s="238"/>
      <c r="F40" s="238"/>
      <c r="G40" s="238"/>
    </row>
    <row r="41" spans="5:7" ht="14.25">
      <c r="E41" s="238"/>
      <c r="F41" s="420"/>
      <c r="G41" s="238"/>
    </row>
    <row r="42" spans="5:7" ht="14.25">
      <c r="E42" s="238"/>
      <c r="F42" s="238"/>
      <c r="G42" s="238"/>
    </row>
    <row r="43" spans="5:7" ht="14.25">
      <c r="E43" s="238"/>
      <c r="F43" s="238"/>
      <c r="G43" s="238"/>
    </row>
    <row r="44" spans="5:7" ht="14.25">
      <c r="E44" s="238"/>
      <c r="F44" s="238"/>
      <c r="G44" s="238"/>
    </row>
    <row r="45" spans="5:7" ht="14.25">
      <c r="E45" s="238"/>
      <c r="F45" s="238"/>
      <c r="G45" s="238"/>
    </row>
    <row r="46" spans="5:7" ht="14.25">
      <c r="E46" s="238"/>
      <c r="F46" s="238"/>
      <c r="G46" s="238"/>
    </row>
    <row r="47" spans="5:7" ht="14.25">
      <c r="E47" s="238"/>
      <c r="F47" s="238"/>
      <c r="G47" s="238"/>
    </row>
    <row r="48" spans="5:7" ht="14.25">
      <c r="E48" s="238"/>
      <c r="F48" s="238"/>
      <c r="G48" s="238"/>
    </row>
    <row r="49" spans="5:7" ht="14.25">
      <c r="E49" s="238"/>
      <c r="F49" s="238"/>
      <c r="G49" s="238"/>
    </row>
    <row r="50" spans="5:7" ht="14.25">
      <c r="E50" s="238"/>
      <c r="F50" s="238"/>
      <c r="G50" s="238"/>
    </row>
    <row r="51" spans="5:7" ht="14.25">
      <c r="E51" s="238"/>
      <c r="F51" s="238"/>
      <c r="G51" s="238"/>
    </row>
    <row r="52" spans="5:7" ht="14.25">
      <c r="E52" s="238"/>
      <c r="F52" s="238"/>
      <c r="G52" s="238"/>
    </row>
    <row r="53" spans="5:7" ht="14.25">
      <c r="E53" s="238"/>
      <c r="F53" s="238"/>
      <c r="G53" s="238"/>
    </row>
    <row r="54" spans="5:7" ht="14.25">
      <c r="E54" s="238"/>
      <c r="F54" s="238"/>
      <c r="G54" s="238"/>
    </row>
    <row r="55" spans="5:7" ht="14.25">
      <c r="E55" s="238"/>
      <c r="F55" s="238"/>
      <c r="G55" s="238"/>
    </row>
    <row r="56" spans="5:7" ht="14.25">
      <c r="E56" s="238"/>
      <c r="F56" s="238"/>
      <c r="G56" s="238"/>
    </row>
    <row r="57" spans="5:7" ht="14.25">
      <c r="E57" s="238"/>
      <c r="F57" s="238"/>
      <c r="G57" s="238"/>
    </row>
    <row r="58" spans="5:7" ht="14.25">
      <c r="E58" s="238"/>
      <c r="F58" s="238"/>
      <c r="G58" s="238"/>
    </row>
    <row r="59" spans="5:7" ht="14.25">
      <c r="E59" s="238"/>
      <c r="F59" s="238"/>
      <c r="G59" s="238"/>
    </row>
    <row r="60" spans="5:7" ht="14.25">
      <c r="E60" s="238"/>
      <c r="F60" s="238"/>
      <c r="G60" s="238"/>
    </row>
    <row r="61" spans="5:7" ht="14.25">
      <c r="E61" s="238"/>
      <c r="F61" s="238"/>
      <c r="G61" s="238"/>
    </row>
    <row r="62" spans="5:7" ht="14.25">
      <c r="E62" s="238"/>
      <c r="F62" s="238"/>
      <c r="G62" s="238"/>
    </row>
    <row r="63" spans="5:7" ht="14.25">
      <c r="E63" s="238"/>
      <c r="F63" s="238"/>
      <c r="G63" s="238"/>
    </row>
    <row r="64" spans="5:7" ht="14.25">
      <c r="E64" s="238"/>
      <c r="F64" s="238"/>
      <c r="G64" s="238"/>
    </row>
    <row r="65" spans="5:7" ht="14.25">
      <c r="E65" s="238"/>
      <c r="F65" s="238"/>
      <c r="G65" s="238"/>
    </row>
    <row r="66" spans="5:7" ht="14.25">
      <c r="E66" s="238"/>
      <c r="F66" s="238"/>
      <c r="G66" s="238"/>
    </row>
    <row r="67" spans="5:7" ht="14.25">
      <c r="E67" s="238"/>
      <c r="F67" s="238"/>
      <c r="G67" s="238"/>
    </row>
    <row r="68" spans="5:7" ht="14.25">
      <c r="E68" s="238"/>
      <c r="F68" s="238"/>
      <c r="G68" s="238"/>
    </row>
    <row r="69" spans="5:7" ht="14.25">
      <c r="E69" s="238"/>
      <c r="F69" s="238"/>
      <c r="G69" s="238"/>
    </row>
    <row r="70" spans="5:7" ht="14.25">
      <c r="E70" s="238"/>
      <c r="F70" s="238"/>
      <c r="G70" s="238"/>
    </row>
    <row r="71" spans="5:7" ht="14.25">
      <c r="E71" s="238"/>
      <c r="F71" s="238"/>
      <c r="G71" s="238"/>
    </row>
    <row r="72" spans="5:7" ht="14.25">
      <c r="E72" s="238"/>
      <c r="F72" s="238"/>
      <c r="G72" s="238"/>
    </row>
    <row r="73" spans="5:7" ht="14.25">
      <c r="E73" s="238"/>
      <c r="F73" s="238"/>
      <c r="G73" s="238"/>
    </row>
    <row r="74" spans="5:7" ht="14.25">
      <c r="E74" s="238"/>
      <c r="F74" s="238"/>
      <c r="G74" s="238"/>
    </row>
    <row r="75" spans="5:7" ht="14.25">
      <c r="E75" s="238"/>
      <c r="F75" s="238"/>
      <c r="G75" s="238"/>
    </row>
    <row r="76" spans="5:7" ht="14.25">
      <c r="E76" s="238"/>
      <c r="F76" s="238"/>
      <c r="G76" s="238"/>
    </row>
    <row r="77" spans="5:7" ht="14.25">
      <c r="E77" s="238"/>
      <c r="F77" s="238"/>
      <c r="G77" s="238"/>
    </row>
    <row r="78" spans="5:7" ht="14.25">
      <c r="E78" s="238"/>
      <c r="F78" s="238"/>
      <c r="G78" s="238"/>
    </row>
    <row r="79" spans="5:7" ht="14.25">
      <c r="E79" s="238"/>
      <c r="F79" s="238"/>
      <c r="G79" s="238"/>
    </row>
    <row r="80" spans="5:7" ht="14.25">
      <c r="E80" s="238"/>
      <c r="F80" s="238"/>
      <c r="G80" s="238"/>
    </row>
    <row r="81" spans="5:7" ht="14.25">
      <c r="E81" s="238"/>
      <c r="F81" s="238"/>
      <c r="G81" s="238"/>
    </row>
    <row r="82" spans="5:7" ht="14.25">
      <c r="E82" s="238"/>
      <c r="F82" s="238"/>
      <c r="G82" s="238"/>
    </row>
    <row r="83" spans="5:7" ht="14.25">
      <c r="E83" s="238"/>
      <c r="F83" s="238"/>
      <c r="G83" s="238"/>
    </row>
    <row r="84" spans="5:7" ht="14.25">
      <c r="E84" s="238"/>
      <c r="F84" s="238"/>
      <c r="G84" s="238"/>
    </row>
    <row r="85" spans="5:7" ht="14.25">
      <c r="E85" s="238"/>
      <c r="F85" s="238"/>
      <c r="G85" s="238"/>
    </row>
    <row r="86" spans="5:7" ht="14.25">
      <c r="E86" s="238"/>
      <c r="F86" s="238"/>
      <c r="G86" s="238"/>
    </row>
    <row r="87" spans="5:7" ht="14.25">
      <c r="E87" s="238"/>
      <c r="F87" s="238"/>
      <c r="G87" s="238"/>
    </row>
    <row r="88" spans="5:7" ht="14.25">
      <c r="E88" s="238"/>
      <c r="F88" s="238"/>
      <c r="G88" s="238"/>
    </row>
    <row r="89" spans="5:7" ht="14.25">
      <c r="E89" s="238"/>
      <c r="F89" s="238"/>
      <c r="G89" s="238"/>
    </row>
    <row r="90" spans="5:7" ht="14.25">
      <c r="E90" s="238"/>
      <c r="F90" s="238"/>
      <c r="G90" s="238"/>
    </row>
    <row r="91" spans="5:7" ht="14.25">
      <c r="E91" s="238"/>
      <c r="F91" s="238"/>
      <c r="G91" s="238"/>
    </row>
    <row r="92" spans="5:7" ht="14.25">
      <c r="E92" s="238"/>
      <c r="F92" s="238"/>
      <c r="G92" s="238"/>
    </row>
    <row r="93" spans="5:7" ht="14.25">
      <c r="E93" s="238"/>
      <c r="F93" s="238"/>
      <c r="G93" s="238"/>
    </row>
    <row r="94" spans="5:7" ht="14.25">
      <c r="E94" s="238"/>
      <c r="F94" s="238"/>
      <c r="G94" s="238"/>
    </row>
    <row r="95" spans="5:7" ht="14.25">
      <c r="E95" s="238"/>
      <c r="F95" s="238"/>
      <c r="G95" s="238"/>
    </row>
    <row r="96" spans="5:7" ht="14.25">
      <c r="E96" s="238"/>
      <c r="F96" s="238"/>
      <c r="G96" s="238"/>
    </row>
    <row r="97" spans="5:7" ht="14.25">
      <c r="E97" s="238"/>
      <c r="F97" s="238"/>
      <c r="G97" s="238"/>
    </row>
    <row r="98" spans="5:7" ht="14.25">
      <c r="E98" s="238"/>
      <c r="F98" s="238"/>
      <c r="G98" s="238"/>
    </row>
    <row r="99" spans="5:7" ht="14.25">
      <c r="E99" s="238"/>
      <c r="F99" s="238"/>
      <c r="G99" s="238"/>
    </row>
    <row r="100" spans="5:7" ht="14.25">
      <c r="E100" s="238"/>
      <c r="F100" s="238"/>
      <c r="G100" s="238"/>
    </row>
    <row r="101" spans="5:7" ht="14.25">
      <c r="E101" s="238"/>
      <c r="F101" s="238"/>
      <c r="G101" s="238"/>
    </row>
    <row r="102" spans="5:7" ht="14.25">
      <c r="E102" s="238"/>
      <c r="F102" s="238"/>
      <c r="G102" s="238"/>
    </row>
    <row r="103" spans="5:7" ht="14.25">
      <c r="E103" s="238"/>
      <c r="F103" s="238"/>
      <c r="G103" s="238"/>
    </row>
    <row r="104" spans="5:7" ht="14.25">
      <c r="E104" s="238"/>
      <c r="F104" s="238"/>
      <c r="G104" s="238"/>
    </row>
    <row r="105" spans="5:7" ht="14.25">
      <c r="E105" s="238"/>
      <c r="F105" s="238"/>
      <c r="G105" s="238"/>
    </row>
    <row r="106" spans="5:7" ht="14.25">
      <c r="E106" s="238"/>
      <c r="F106" s="238"/>
      <c r="G106" s="238"/>
    </row>
    <row r="107" spans="5:7" ht="14.25">
      <c r="E107" s="238"/>
      <c r="F107" s="238"/>
      <c r="G107" s="238"/>
    </row>
    <row r="108" spans="5:7" ht="14.25">
      <c r="E108" s="238"/>
      <c r="F108" s="238"/>
      <c r="G108" s="238"/>
    </row>
    <row r="109" spans="5:7" ht="14.25">
      <c r="E109" s="238"/>
      <c r="F109" s="238"/>
      <c r="G109" s="238"/>
    </row>
    <row r="110" spans="5:7" ht="14.25">
      <c r="E110" s="238"/>
      <c r="F110" s="238"/>
      <c r="G110" s="238"/>
    </row>
    <row r="111" spans="5:7" ht="14.25">
      <c r="E111" s="238"/>
      <c r="F111" s="238"/>
      <c r="G111" s="238"/>
    </row>
    <row r="112" spans="5:7" ht="14.25">
      <c r="E112" s="238"/>
      <c r="F112" s="238"/>
      <c r="G112" s="238"/>
    </row>
    <row r="113" spans="5:7" ht="14.25">
      <c r="E113" s="238"/>
      <c r="F113" s="238"/>
      <c r="G113" s="238"/>
    </row>
    <row r="114" spans="5:7" ht="14.25">
      <c r="E114" s="238"/>
      <c r="F114" s="238"/>
      <c r="G114" s="238"/>
    </row>
    <row r="115" spans="5:7" ht="14.25">
      <c r="E115" s="238"/>
      <c r="F115" s="238"/>
      <c r="G115" s="238"/>
    </row>
    <row r="116" spans="5:7" ht="14.25">
      <c r="E116" s="238"/>
      <c r="F116" s="238"/>
      <c r="G116" s="238"/>
    </row>
    <row r="117" spans="5:7" ht="14.25">
      <c r="E117" s="238"/>
      <c r="F117" s="238"/>
      <c r="G117" s="238"/>
    </row>
    <row r="118" spans="5:7" ht="14.25">
      <c r="E118" s="238"/>
      <c r="F118" s="238"/>
      <c r="G118" s="238"/>
    </row>
    <row r="119" spans="5:7" ht="14.25">
      <c r="E119" s="238"/>
      <c r="F119" s="238"/>
      <c r="G119" s="238"/>
    </row>
    <row r="120" spans="5:7" ht="14.25">
      <c r="E120" s="238"/>
      <c r="F120" s="238"/>
      <c r="G120" s="238"/>
    </row>
    <row r="121" spans="5:7" ht="14.25">
      <c r="E121" s="238"/>
      <c r="F121" s="238"/>
      <c r="G121" s="238"/>
    </row>
    <row r="122" spans="5:7" ht="14.25">
      <c r="E122" s="238"/>
      <c r="F122" s="238"/>
      <c r="G122" s="238"/>
    </row>
    <row r="123" spans="5:7" ht="14.25">
      <c r="E123" s="238"/>
      <c r="F123" s="238"/>
      <c r="G123" s="238"/>
    </row>
    <row r="124" spans="5:7" ht="14.25">
      <c r="E124" s="238"/>
      <c r="F124" s="238"/>
      <c r="G124" s="238"/>
    </row>
    <row r="125" spans="5:7" ht="14.25">
      <c r="E125" s="238"/>
      <c r="F125" s="238"/>
      <c r="G125" s="238"/>
    </row>
    <row r="126" spans="5:7" ht="14.25">
      <c r="E126" s="238"/>
      <c r="F126" s="238"/>
      <c r="G126" s="238"/>
    </row>
    <row r="127" spans="5:7" ht="14.25">
      <c r="E127" s="238"/>
      <c r="F127" s="238"/>
      <c r="G127" s="238"/>
    </row>
    <row r="128" spans="5:7" ht="14.25">
      <c r="E128" s="238"/>
      <c r="F128" s="238"/>
      <c r="G128" s="238"/>
    </row>
    <row r="129" spans="5:7" ht="14.25">
      <c r="E129" s="238"/>
      <c r="F129" s="238"/>
      <c r="G129" s="238"/>
    </row>
    <row r="130" spans="5:7" ht="14.25">
      <c r="E130" s="238"/>
      <c r="F130" s="238"/>
      <c r="G130" s="238"/>
    </row>
    <row r="131" spans="5:7" ht="14.25">
      <c r="E131" s="238"/>
      <c r="F131" s="238"/>
      <c r="G131" s="238"/>
    </row>
    <row r="132" spans="5:7" ht="14.25">
      <c r="E132" s="238"/>
      <c r="F132" s="238"/>
      <c r="G132" s="238"/>
    </row>
    <row r="133" spans="5:7" ht="14.25">
      <c r="E133" s="238"/>
      <c r="F133" s="238"/>
      <c r="G133" s="238"/>
    </row>
    <row r="134" spans="5:7" ht="14.25">
      <c r="E134" s="238"/>
      <c r="F134" s="238"/>
      <c r="G134" s="238"/>
    </row>
    <row r="135" spans="5:7" ht="14.25">
      <c r="E135" s="238"/>
      <c r="F135" s="238"/>
      <c r="G135" s="238"/>
    </row>
    <row r="136" spans="5:7" ht="14.25">
      <c r="E136" s="238"/>
      <c r="F136" s="238"/>
      <c r="G136" s="238"/>
    </row>
    <row r="137" spans="5:7" ht="14.25">
      <c r="E137" s="238"/>
      <c r="F137" s="238"/>
      <c r="G137" s="238"/>
    </row>
    <row r="138" spans="5:7" ht="14.25">
      <c r="E138" s="238"/>
      <c r="F138" s="238"/>
      <c r="G138" s="238"/>
    </row>
    <row r="139" spans="5:7" ht="14.25">
      <c r="E139" s="238"/>
      <c r="F139" s="238"/>
      <c r="G139" s="238"/>
    </row>
    <row r="140" spans="5:7" ht="14.25">
      <c r="E140" s="238"/>
      <c r="F140" s="238"/>
      <c r="G140" s="238"/>
    </row>
    <row r="141" spans="5:7" ht="14.25">
      <c r="E141" s="238"/>
      <c r="F141" s="238"/>
      <c r="G141" s="238"/>
    </row>
    <row r="142" spans="5:7" ht="14.25">
      <c r="E142" s="238"/>
      <c r="F142" s="238"/>
      <c r="G142" s="238"/>
    </row>
    <row r="143" spans="5:7" ht="14.25">
      <c r="E143" s="238"/>
      <c r="F143" s="238"/>
      <c r="G143" s="238"/>
    </row>
    <row r="144" spans="5:7" ht="14.25">
      <c r="E144" s="238"/>
      <c r="F144" s="238"/>
      <c r="G144" s="238"/>
    </row>
    <row r="145" spans="5:7" ht="14.25">
      <c r="E145" s="238"/>
      <c r="F145" s="238"/>
      <c r="G145" s="238"/>
    </row>
    <row r="146" spans="5:7" ht="14.25">
      <c r="E146" s="238"/>
      <c r="F146" s="238"/>
      <c r="G146" s="238"/>
    </row>
    <row r="147" spans="5:7" ht="14.25">
      <c r="E147" s="238"/>
      <c r="F147" s="238"/>
      <c r="G147" s="238"/>
    </row>
    <row r="148" spans="5:7" ht="14.25">
      <c r="E148" s="238"/>
      <c r="F148" s="238"/>
      <c r="G148" s="238"/>
    </row>
    <row r="149" spans="5:7" ht="14.25">
      <c r="E149" s="238"/>
      <c r="F149" s="238"/>
      <c r="G149" s="238"/>
    </row>
    <row r="150" spans="5:7" ht="14.25">
      <c r="E150" s="238"/>
      <c r="F150" s="238"/>
      <c r="G150" s="238"/>
    </row>
    <row r="151" spans="5:7" ht="14.25">
      <c r="E151" s="238"/>
      <c r="F151" s="238"/>
      <c r="G151" s="238"/>
    </row>
    <row r="152" spans="5:7" ht="14.25">
      <c r="E152" s="238"/>
      <c r="F152" s="238"/>
      <c r="G152" s="238"/>
    </row>
    <row r="153" spans="5:7" ht="14.25">
      <c r="E153" s="238"/>
      <c r="F153" s="238"/>
      <c r="G153" s="238"/>
    </row>
    <row r="154" spans="5:7" ht="14.25">
      <c r="E154" s="238"/>
      <c r="F154" s="238"/>
      <c r="G154" s="238"/>
    </row>
    <row r="155" spans="5:7" ht="14.25">
      <c r="E155" s="238"/>
      <c r="F155" s="238"/>
      <c r="G155" s="238"/>
    </row>
    <row r="156" spans="5:7" ht="14.25">
      <c r="E156" s="238"/>
      <c r="F156" s="238"/>
      <c r="G156" s="238"/>
    </row>
    <row r="157" spans="5:7" ht="14.25">
      <c r="E157" s="238"/>
      <c r="F157" s="238"/>
      <c r="G157" s="238"/>
    </row>
    <row r="158" spans="5:7" ht="14.25">
      <c r="E158" s="238"/>
      <c r="F158" s="238"/>
      <c r="G158" s="238"/>
    </row>
    <row r="159" spans="5:7" ht="14.25">
      <c r="E159" s="238"/>
      <c r="F159" s="238"/>
      <c r="G159" s="238"/>
    </row>
    <row r="160" spans="5:7" ht="14.25">
      <c r="E160" s="238"/>
      <c r="F160" s="238"/>
      <c r="G160" s="238"/>
    </row>
    <row r="161" spans="5:7" ht="14.25">
      <c r="E161" s="238"/>
      <c r="F161" s="238"/>
      <c r="G161" s="238"/>
    </row>
    <row r="162" spans="5:7" ht="14.25">
      <c r="E162" s="238"/>
      <c r="F162" s="238"/>
      <c r="G162" s="238"/>
    </row>
    <row r="163" spans="5:7" ht="14.25">
      <c r="E163" s="238"/>
      <c r="F163" s="238"/>
      <c r="G163" s="238"/>
    </row>
    <row r="164" spans="5:7" ht="14.25">
      <c r="E164" s="238"/>
      <c r="F164" s="238"/>
      <c r="G164" s="238"/>
    </row>
    <row r="165" spans="5:7" ht="14.25">
      <c r="E165" s="238"/>
      <c r="F165" s="238"/>
      <c r="G165" s="238"/>
    </row>
    <row r="166" spans="5:7" ht="14.25">
      <c r="E166" s="238"/>
      <c r="F166" s="238"/>
      <c r="G166" s="238"/>
    </row>
    <row r="167" spans="5:7" ht="14.25">
      <c r="E167" s="238"/>
      <c r="F167" s="238"/>
      <c r="G167" s="238"/>
    </row>
    <row r="168" spans="5:7" ht="14.25">
      <c r="E168" s="238"/>
      <c r="F168" s="238"/>
      <c r="G168" s="238"/>
    </row>
    <row r="169" spans="5:7" ht="14.25">
      <c r="E169" s="238"/>
      <c r="F169" s="238"/>
      <c r="G169" s="238"/>
    </row>
    <row r="170" spans="5:7" ht="14.25">
      <c r="E170" s="238"/>
      <c r="F170" s="238"/>
      <c r="G170" s="238"/>
    </row>
    <row r="171" spans="5:7" ht="14.25">
      <c r="E171" s="238"/>
      <c r="F171" s="238"/>
      <c r="G171" s="238"/>
    </row>
    <row r="172" spans="5:7" ht="14.25">
      <c r="E172" s="238"/>
      <c r="F172" s="238"/>
      <c r="G172" s="238"/>
    </row>
    <row r="173" spans="5:7" ht="14.25">
      <c r="E173" s="238"/>
      <c r="F173" s="238"/>
      <c r="G173" s="238"/>
    </row>
    <row r="174" spans="5:7" ht="14.25">
      <c r="E174" s="238"/>
      <c r="F174" s="238"/>
      <c r="G174" s="238"/>
    </row>
    <row r="175" spans="5:7" ht="14.25">
      <c r="E175" s="238"/>
      <c r="F175" s="238"/>
      <c r="G175" s="238"/>
    </row>
    <row r="176" spans="5:7" ht="14.25">
      <c r="E176" s="238"/>
      <c r="F176" s="238"/>
      <c r="G176" s="238"/>
    </row>
    <row r="177" spans="5:7" ht="14.25">
      <c r="E177" s="238"/>
      <c r="F177" s="238"/>
      <c r="G177" s="238"/>
    </row>
    <row r="178" spans="5:7" ht="14.25">
      <c r="E178" s="238"/>
      <c r="F178" s="238"/>
      <c r="G178" s="238"/>
    </row>
    <row r="179" spans="5:7" ht="14.25">
      <c r="E179" s="238"/>
      <c r="F179" s="238"/>
      <c r="G179" s="238"/>
    </row>
    <row r="180" spans="5:7" ht="14.25">
      <c r="E180" s="238"/>
      <c r="F180" s="238"/>
      <c r="G180" s="238"/>
    </row>
    <row r="181" spans="5:7" ht="14.25">
      <c r="E181" s="238"/>
      <c r="F181" s="238"/>
      <c r="G181" s="238"/>
    </row>
    <row r="182" spans="5:7" ht="14.25">
      <c r="E182" s="238"/>
      <c r="F182" s="238"/>
      <c r="G182" s="238"/>
    </row>
    <row r="183" spans="5:7" ht="14.25">
      <c r="E183" s="238"/>
      <c r="F183" s="238"/>
      <c r="G183" s="238"/>
    </row>
    <row r="184" spans="5:7" ht="14.25">
      <c r="E184" s="238"/>
      <c r="F184" s="238"/>
      <c r="G184" s="238"/>
    </row>
    <row r="185" spans="5:7" ht="14.25">
      <c r="E185" s="238"/>
      <c r="F185" s="238"/>
      <c r="G185" s="238"/>
    </row>
    <row r="186" spans="5:7" ht="14.25">
      <c r="E186" s="238"/>
      <c r="F186" s="238"/>
      <c r="G186" s="238"/>
    </row>
    <row r="187" spans="5:7" ht="14.25">
      <c r="E187" s="238"/>
      <c r="F187" s="238"/>
      <c r="G187" s="238"/>
    </row>
    <row r="188" spans="5:7" ht="14.25">
      <c r="E188" s="238"/>
      <c r="F188" s="238"/>
      <c r="G188" s="238"/>
    </row>
    <row r="189" spans="5:7" ht="14.25">
      <c r="E189" s="238"/>
      <c r="F189" s="238"/>
      <c r="G189" s="238"/>
    </row>
    <row r="190" spans="5:7" ht="14.25">
      <c r="E190" s="238"/>
      <c r="F190" s="238"/>
      <c r="G190" s="238"/>
    </row>
    <row r="191" spans="5:7" ht="14.25">
      <c r="E191" s="238"/>
      <c r="F191" s="238"/>
      <c r="G191" s="238"/>
    </row>
    <row r="192" spans="5:7" ht="14.25">
      <c r="E192" s="238"/>
      <c r="F192" s="238"/>
      <c r="G192" s="238"/>
    </row>
    <row r="193" spans="5:7" ht="14.25">
      <c r="E193" s="238"/>
      <c r="F193" s="238"/>
      <c r="G193" s="238"/>
    </row>
    <row r="194" spans="5:7" ht="14.25">
      <c r="E194" s="238"/>
      <c r="F194" s="238"/>
      <c r="G194" s="238"/>
    </row>
    <row r="195" spans="5:7" ht="14.25">
      <c r="E195" s="238"/>
      <c r="F195" s="238"/>
      <c r="G195" s="238"/>
    </row>
    <row r="196" spans="5:7" ht="14.25">
      <c r="E196" s="238"/>
      <c r="F196" s="238"/>
      <c r="G196" s="238"/>
    </row>
    <row r="197" spans="5:7" ht="14.25">
      <c r="E197" s="238"/>
      <c r="F197" s="238"/>
      <c r="G197" s="238"/>
    </row>
    <row r="198" spans="5:7" ht="14.25">
      <c r="E198" s="238"/>
      <c r="F198" s="238"/>
      <c r="G198" s="238"/>
    </row>
    <row r="199" spans="5:7" ht="14.25">
      <c r="E199" s="238"/>
      <c r="F199" s="238"/>
      <c r="G199" s="238"/>
    </row>
    <row r="200" spans="5:7" ht="14.25">
      <c r="E200" s="238"/>
      <c r="F200" s="238"/>
      <c r="G200" s="238"/>
    </row>
    <row r="201" spans="5:7" ht="14.25">
      <c r="E201" s="238"/>
      <c r="F201" s="238"/>
      <c r="G201" s="238"/>
    </row>
    <row r="202" spans="5:7" ht="14.25">
      <c r="E202" s="238"/>
      <c r="F202" s="238"/>
      <c r="G202" s="238"/>
    </row>
    <row r="203" spans="5:7" ht="14.25">
      <c r="E203" s="238"/>
      <c r="F203" s="238"/>
      <c r="G203" s="238"/>
    </row>
    <row r="204" spans="5:7" ht="14.25">
      <c r="E204" s="238"/>
      <c r="F204" s="238"/>
      <c r="G204" s="238"/>
    </row>
    <row r="205" spans="5:7" ht="14.25">
      <c r="E205" s="238"/>
      <c r="F205" s="238"/>
      <c r="G205" s="238"/>
    </row>
    <row r="206" spans="5:7" ht="14.25">
      <c r="E206" s="238"/>
      <c r="F206" s="238"/>
      <c r="G206" s="238"/>
    </row>
    <row r="207" spans="5:7" ht="14.25">
      <c r="E207" s="238"/>
      <c r="F207" s="238"/>
      <c r="G207" s="238"/>
    </row>
    <row r="208" spans="5:7" ht="14.25">
      <c r="E208" s="238"/>
      <c r="F208" s="238"/>
      <c r="G208" s="238"/>
    </row>
    <row r="209" spans="5:7" ht="14.25">
      <c r="E209" s="238"/>
      <c r="F209" s="238"/>
      <c r="G209" s="238"/>
    </row>
    <row r="210" spans="5:7" ht="14.25">
      <c r="E210" s="238"/>
      <c r="F210" s="238"/>
      <c r="G210" s="238"/>
    </row>
    <row r="211" spans="5:7" ht="14.25">
      <c r="E211" s="238"/>
      <c r="F211" s="238"/>
      <c r="G211" s="238"/>
    </row>
    <row r="212" spans="5:7" ht="14.25">
      <c r="E212" s="238"/>
      <c r="F212" s="238"/>
      <c r="G212" s="238"/>
    </row>
    <row r="213" spans="5:7" ht="14.25">
      <c r="E213" s="238"/>
      <c r="F213" s="238"/>
      <c r="G213" s="238"/>
    </row>
    <row r="214" spans="5:7" ht="14.25">
      <c r="E214" s="238"/>
      <c r="F214" s="238"/>
      <c r="G214" s="238"/>
    </row>
    <row r="215" spans="5:7" ht="14.25">
      <c r="E215" s="238"/>
      <c r="F215" s="238"/>
      <c r="G215" s="238"/>
    </row>
    <row r="216" spans="5:7" ht="14.25">
      <c r="E216" s="238"/>
      <c r="F216" s="238"/>
      <c r="G216" s="238"/>
    </row>
    <row r="217" spans="5:7" ht="14.25">
      <c r="E217" s="238"/>
      <c r="F217" s="238"/>
      <c r="G217" s="238"/>
    </row>
    <row r="218" spans="5:7" ht="14.25">
      <c r="E218" s="238"/>
      <c r="F218" s="238"/>
      <c r="G218" s="238"/>
    </row>
    <row r="219" spans="5:7" ht="14.25">
      <c r="E219" s="238"/>
      <c r="F219" s="238"/>
      <c r="G219" s="238"/>
    </row>
    <row r="220" spans="5:7" ht="14.25">
      <c r="E220" s="238"/>
      <c r="F220" s="238"/>
      <c r="G220" s="238"/>
    </row>
    <row r="221" spans="5:7" ht="14.25">
      <c r="E221" s="238"/>
      <c r="F221" s="238"/>
      <c r="G221" s="238"/>
    </row>
    <row r="222" spans="5:7" ht="14.25">
      <c r="E222" s="238"/>
      <c r="F222" s="238"/>
      <c r="G222" s="238"/>
    </row>
    <row r="223" spans="5:7" ht="14.25">
      <c r="E223" s="238"/>
      <c r="F223" s="238"/>
      <c r="G223" s="238"/>
    </row>
    <row r="224" spans="5:7" ht="14.25">
      <c r="E224" s="238"/>
      <c r="F224" s="238"/>
      <c r="G224" s="238"/>
    </row>
    <row r="225" spans="5:7" ht="14.25">
      <c r="E225" s="238"/>
      <c r="F225" s="238"/>
      <c r="G225" s="238"/>
    </row>
    <row r="226" spans="5:7" ht="14.25">
      <c r="E226" s="238"/>
      <c r="F226" s="238"/>
      <c r="G226" s="238"/>
    </row>
    <row r="227" spans="5:7" ht="14.25">
      <c r="E227" s="238"/>
      <c r="F227" s="238"/>
      <c r="G227" s="238"/>
    </row>
    <row r="228" spans="5:7" ht="14.25">
      <c r="E228" s="238"/>
      <c r="F228" s="238"/>
      <c r="G228" s="238"/>
    </row>
    <row r="229" spans="5:7" ht="14.25">
      <c r="E229" s="238"/>
      <c r="F229" s="238"/>
      <c r="G229" s="238"/>
    </row>
    <row r="230" spans="5:7" ht="14.25">
      <c r="E230" s="238"/>
      <c r="F230" s="238"/>
      <c r="G230" s="238"/>
    </row>
    <row r="231" spans="5:7" ht="14.25">
      <c r="E231" s="238"/>
      <c r="F231" s="238"/>
      <c r="G231" s="238"/>
    </row>
    <row r="232" spans="5:7" ht="14.25">
      <c r="E232" s="238"/>
      <c r="F232" s="238"/>
      <c r="G232" s="238"/>
    </row>
    <row r="233" spans="5:7" ht="14.25">
      <c r="E233" s="238"/>
      <c r="F233" s="238"/>
      <c r="G233" s="238"/>
    </row>
    <row r="234" spans="5:7" ht="14.25">
      <c r="E234" s="238"/>
      <c r="F234" s="238"/>
      <c r="G234" s="238"/>
    </row>
    <row r="235" spans="5:7" ht="14.25">
      <c r="E235" s="238"/>
      <c r="F235" s="238"/>
      <c r="G235" s="238"/>
    </row>
    <row r="236" spans="5:7" ht="14.25">
      <c r="E236" s="238"/>
      <c r="F236" s="238"/>
      <c r="G236" s="238"/>
    </row>
    <row r="237" spans="5:7" ht="14.25">
      <c r="E237" s="238"/>
      <c r="F237" s="238"/>
      <c r="G237" s="238"/>
    </row>
    <row r="238" spans="5:7" ht="14.25">
      <c r="E238" s="238"/>
      <c r="F238" s="238"/>
      <c r="G238" s="238"/>
    </row>
    <row r="239" spans="5:7" ht="14.25">
      <c r="E239" s="238"/>
      <c r="F239" s="238"/>
      <c r="G239" s="238"/>
    </row>
    <row r="240" spans="5:7" ht="14.25">
      <c r="E240" s="238"/>
      <c r="F240" s="238"/>
      <c r="G240" s="238"/>
    </row>
    <row r="241" spans="5:7" ht="14.25">
      <c r="E241" s="238"/>
      <c r="F241" s="238"/>
      <c r="G241" s="238"/>
    </row>
    <row r="242" spans="5:7" ht="14.25">
      <c r="E242" s="238"/>
      <c r="F242" s="238"/>
      <c r="G242" s="238"/>
    </row>
    <row r="243" spans="5:7" ht="14.25">
      <c r="E243" s="238"/>
      <c r="F243" s="238"/>
      <c r="G243" s="238"/>
    </row>
    <row r="244" spans="5:7" ht="14.25">
      <c r="E244" s="238"/>
      <c r="F244" s="238"/>
      <c r="G244" s="238"/>
    </row>
    <row r="245" spans="5:7" ht="14.25">
      <c r="E245" s="238"/>
      <c r="F245" s="238"/>
      <c r="G245" s="238"/>
    </row>
    <row r="246" spans="5:7" ht="14.25">
      <c r="E246" s="238"/>
      <c r="F246" s="238"/>
      <c r="G246" s="238"/>
    </row>
    <row r="247" spans="5:7" ht="14.25">
      <c r="E247" s="238"/>
      <c r="F247" s="238"/>
      <c r="G247" s="238"/>
    </row>
    <row r="248" spans="5:7" ht="14.25">
      <c r="E248" s="238"/>
      <c r="F248" s="238"/>
      <c r="G248" s="238"/>
    </row>
    <row r="249" spans="5:7" ht="14.25">
      <c r="E249" s="238"/>
      <c r="F249" s="238"/>
      <c r="G249" s="238"/>
    </row>
    <row r="250" spans="5:7" ht="14.25">
      <c r="E250" s="238"/>
      <c r="F250" s="238"/>
      <c r="G250" s="238"/>
    </row>
    <row r="251" spans="5:7" ht="14.25">
      <c r="E251" s="238"/>
      <c r="F251" s="238"/>
      <c r="G251" s="238"/>
    </row>
    <row r="252" spans="5:7" ht="14.25">
      <c r="E252" s="238"/>
      <c r="F252" s="238"/>
      <c r="G252" s="238"/>
    </row>
    <row r="253" spans="5:7" ht="14.25">
      <c r="E253" s="238"/>
      <c r="F253" s="238"/>
      <c r="G253" s="238"/>
    </row>
    <row r="254" spans="5:7" ht="14.25">
      <c r="E254" s="238"/>
      <c r="F254" s="238"/>
      <c r="G254" s="238"/>
    </row>
    <row r="255" spans="5:7" ht="14.25">
      <c r="E255" s="238"/>
      <c r="F255" s="238"/>
      <c r="G255" s="238"/>
    </row>
    <row r="256" spans="5:7" ht="14.25">
      <c r="E256" s="238"/>
      <c r="F256" s="238"/>
      <c r="G256" s="238"/>
    </row>
    <row r="257" spans="5:7" ht="14.25">
      <c r="E257" s="238"/>
      <c r="F257" s="238"/>
      <c r="G257" s="238"/>
    </row>
    <row r="258" spans="5:7" ht="14.25">
      <c r="E258" s="238"/>
      <c r="F258" s="238"/>
      <c r="G258" s="238"/>
    </row>
    <row r="259" spans="5:7" ht="14.25">
      <c r="E259" s="238"/>
      <c r="F259" s="238"/>
      <c r="G259" s="238"/>
    </row>
    <row r="260" spans="5:7" ht="14.25">
      <c r="E260" s="238"/>
      <c r="F260" s="238"/>
      <c r="G260" s="238"/>
    </row>
    <row r="261" spans="5:7" ht="14.25">
      <c r="E261" s="238"/>
      <c r="F261" s="238"/>
      <c r="G261" s="238"/>
    </row>
    <row r="262" spans="5:7" ht="14.25">
      <c r="E262" s="238"/>
      <c r="F262" s="238"/>
      <c r="G262" s="238"/>
    </row>
    <row r="263" spans="5:7" ht="14.25">
      <c r="E263" s="238"/>
      <c r="F263" s="238"/>
      <c r="G263" s="238"/>
    </row>
    <row r="264" spans="5:7" ht="14.25">
      <c r="E264" s="238"/>
      <c r="F264" s="238"/>
      <c r="G264" s="238"/>
    </row>
    <row r="265" spans="5:7" ht="14.25">
      <c r="E265" s="238"/>
      <c r="F265" s="238"/>
      <c r="G265" s="238"/>
    </row>
    <row r="266" spans="5:7" ht="14.25">
      <c r="E266" s="238"/>
      <c r="F266" s="238"/>
      <c r="G266" s="238"/>
    </row>
    <row r="267" spans="5:7" ht="14.25">
      <c r="E267" s="238"/>
      <c r="F267" s="238"/>
      <c r="G267" s="238"/>
    </row>
    <row r="268" spans="5:7" ht="14.25">
      <c r="E268" s="238"/>
      <c r="F268" s="238"/>
      <c r="G268" s="238"/>
    </row>
    <row r="269" spans="5:7" ht="14.25">
      <c r="E269" s="238"/>
      <c r="F269" s="238"/>
      <c r="G269" s="238"/>
    </row>
    <row r="270" spans="5:7" ht="14.25">
      <c r="E270" s="238"/>
      <c r="F270" s="238"/>
      <c r="G270" s="238"/>
    </row>
    <row r="271" spans="5:7" ht="14.25">
      <c r="E271" s="238"/>
      <c r="F271" s="238"/>
      <c r="G271" s="238"/>
    </row>
    <row r="272" spans="5:7" ht="14.25">
      <c r="E272" s="238"/>
      <c r="F272" s="238"/>
      <c r="G272" s="238"/>
    </row>
    <row r="273" spans="5:7" ht="14.25">
      <c r="E273" s="238"/>
      <c r="F273" s="238"/>
      <c r="G273" s="238"/>
    </row>
    <row r="274" spans="5:7" ht="14.25">
      <c r="E274" s="238"/>
      <c r="F274" s="238"/>
      <c r="G274" s="238"/>
    </row>
    <row r="275" spans="5:7" ht="14.25">
      <c r="E275" s="238"/>
      <c r="F275" s="238"/>
      <c r="G275" s="238"/>
    </row>
    <row r="276" spans="5:7" ht="14.25">
      <c r="E276" s="238"/>
      <c r="F276" s="238"/>
      <c r="G276" s="238"/>
    </row>
    <row r="277" spans="5:7" ht="14.25">
      <c r="E277" s="238"/>
      <c r="F277" s="238"/>
      <c r="G277" s="238"/>
    </row>
    <row r="278" spans="5:7" ht="14.25">
      <c r="E278" s="238"/>
      <c r="F278" s="238"/>
      <c r="G278" s="238"/>
    </row>
    <row r="279" spans="5:7" ht="14.25">
      <c r="E279" s="238"/>
      <c r="F279" s="238"/>
      <c r="G279" s="238"/>
    </row>
    <row r="280" spans="5:7" ht="14.25">
      <c r="E280" s="238"/>
      <c r="F280" s="238"/>
      <c r="G280" s="238"/>
    </row>
    <row r="281" spans="5:7" ht="14.25">
      <c r="E281" s="238"/>
      <c r="F281" s="238"/>
      <c r="G281" s="238"/>
    </row>
    <row r="282" spans="5:7" ht="14.25">
      <c r="E282" s="238"/>
      <c r="F282" s="238"/>
      <c r="G282" s="238"/>
    </row>
    <row r="283" spans="5:7" ht="14.25">
      <c r="E283" s="238"/>
      <c r="F283" s="238"/>
      <c r="G283" s="238"/>
    </row>
    <row r="284" spans="5:7" ht="14.25">
      <c r="E284" s="238"/>
      <c r="F284" s="238"/>
      <c r="G284" s="238"/>
    </row>
    <row r="285" spans="5:7" ht="14.25">
      <c r="E285" s="238"/>
      <c r="F285" s="238"/>
      <c r="G285" s="238"/>
    </row>
    <row r="286" spans="5:7" ht="14.25">
      <c r="E286" s="238"/>
      <c r="F286" s="238"/>
      <c r="G286" s="238"/>
    </row>
    <row r="287" spans="5:7" ht="14.25">
      <c r="E287" s="238"/>
      <c r="F287" s="238"/>
      <c r="G287" s="238"/>
    </row>
    <row r="288" spans="5:7" ht="14.25">
      <c r="E288" s="238"/>
      <c r="F288" s="238"/>
      <c r="G288" s="238"/>
    </row>
    <row r="289" spans="5:7" ht="14.25">
      <c r="E289" s="238"/>
      <c r="F289" s="238"/>
      <c r="G289" s="238"/>
    </row>
    <row r="290" spans="5:7" ht="14.25">
      <c r="E290" s="238"/>
      <c r="F290" s="238"/>
      <c r="G290" s="238"/>
    </row>
    <row r="291" spans="5:7" ht="14.25">
      <c r="E291" s="238"/>
      <c r="F291" s="238"/>
      <c r="G291" s="238"/>
    </row>
    <row r="292" spans="5:7" ht="14.25">
      <c r="E292" s="238"/>
      <c r="F292" s="238"/>
      <c r="G292" s="238"/>
    </row>
    <row r="293" spans="5:7" ht="14.25">
      <c r="E293" s="238"/>
      <c r="F293" s="238"/>
      <c r="G293" s="238"/>
    </row>
    <row r="294" spans="5:7" ht="14.25">
      <c r="E294" s="238"/>
      <c r="F294" s="238"/>
      <c r="G294" s="238"/>
    </row>
    <row r="295" spans="5:7" ht="14.25">
      <c r="E295" s="238"/>
      <c r="F295" s="238"/>
      <c r="G295" s="238"/>
    </row>
    <row r="296" spans="5:7" ht="14.25">
      <c r="E296" s="238"/>
      <c r="F296" s="238"/>
      <c r="G296" s="238"/>
    </row>
    <row r="297" spans="5:7" ht="14.25">
      <c r="E297" s="238"/>
      <c r="F297" s="238"/>
      <c r="G297" s="238"/>
    </row>
    <row r="298" spans="5:7" ht="14.25">
      <c r="E298" s="238"/>
      <c r="F298" s="238"/>
      <c r="G298" s="238"/>
    </row>
    <row r="299" spans="5:7" ht="14.25">
      <c r="E299" s="238"/>
      <c r="F299" s="238"/>
      <c r="G299" s="238"/>
    </row>
    <row r="300" spans="5:7" ht="14.25">
      <c r="E300" s="238"/>
      <c r="F300" s="238"/>
      <c r="G300" s="238"/>
    </row>
    <row r="301" spans="5:7" ht="14.25">
      <c r="E301" s="238"/>
      <c r="F301" s="238"/>
      <c r="G301" s="238"/>
    </row>
    <row r="302" spans="5:7" ht="14.25">
      <c r="E302" s="238"/>
      <c r="F302" s="238"/>
      <c r="G302" s="238"/>
    </row>
    <row r="303" spans="5:7" ht="14.25">
      <c r="E303" s="238"/>
      <c r="F303" s="238"/>
      <c r="G303" s="238"/>
    </row>
    <row r="304" spans="5:7" ht="14.25">
      <c r="E304" s="238"/>
      <c r="F304" s="238"/>
      <c r="G304" s="238"/>
    </row>
    <row r="305" spans="5:7" ht="14.25">
      <c r="E305" s="238"/>
      <c r="F305" s="238"/>
      <c r="G305" s="238"/>
    </row>
    <row r="306" spans="5:7" ht="14.25">
      <c r="E306" s="238"/>
      <c r="F306" s="238"/>
      <c r="G306" s="238"/>
    </row>
    <row r="307" spans="5:7" ht="14.25">
      <c r="E307" s="238"/>
      <c r="F307" s="238"/>
      <c r="G307" s="238"/>
    </row>
    <row r="308" spans="5:7" ht="14.25">
      <c r="E308" s="238"/>
      <c r="F308" s="238"/>
      <c r="G308" s="238"/>
    </row>
    <row r="309" spans="5:7" ht="14.25">
      <c r="E309" s="238"/>
      <c r="F309" s="238"/>
      <c r="G309" s="238"/>
    </row>
    <row r="310" spans="5:7" ht="14.25">
      <c r="E310" s="238"/>
      <c r="F310" s="238"/>
      <c r="G310" s="238"/>
    </row>
    <row r="311" spans="5:7" ht="14.25">
      <c r="E311" s="238"/>
      <c r="F311" s="238"/>
      <c r="G311" s="238"/>
    </row>
    <row r="312" spans="5:7" ht="14.25">
      <c r="E312" s="238"/>
      <c r="F312" s="238"/>
      <c r="G312" s="238"/>
    </row>
    <row r="313" spans="5:7" ht="14.25">
      <c r="E313" s="238"/>
      <c r="F313" s="238"/>
      <c r="G313" s="238"/>
    </row>
    <row r="314" spans="5:7" ht="14.25">
      <c r="E314" s="238"/>
      <c r="F314" s="238"/>
      <c r="G314" s="238"/>
    </row>
    <row r="315" spans="5:7" ht="14.25">
      <c r="E315" s="238"/>
      <c r="F315" s="238"/>
      <c r="G315" s="238"/>
    </row>
    <row r="316" spans="5:7" ht="14.25">
      <c r="E316" s="238"/>
      <c r="F316" s="238"/>
      <c r="G316" s="238"/>
    </row>
    <row r="317" spans="5:7" ht="14.25">
      <c r="E317" s="238"/>
      <c r="F317" s="238"/>
      <c r="G317" s="238"/>
    </row>
    <row r="318" spans="5:7" ht="14.25">
      <c r="E318" s="238"/>
      <c r="F318" s="238"/>
      <c r="G318" s="238"/>
    </row>
    <row r="319" spans="5:7" ht="14.25">
      <c r="E319" s="238"/>
      <c r="F319" s="238"/>
      <c r="G319" s="238"/>
    </row>
    <row r="320" spans="5:7" ht="14.25">
      <c r="E320" s="238"/>
      <c r="F320" s="238"/>
      <c r="G320" s="238"/>
    </row>
    <row r="321" spans="5:7" ht="14.25">
      <c r="E321" s="238"/>
      <c r="F321" s="238"/>
      <c r="G321" s="238"/>
    </row>
    <row r="322" spans="5:7" ht="14.25">
      <c r="E322" s="238"/>
      <c r="F322" s="238"/>
      <c r="G322" s="238"/>
    </row>
    <row r="323" spans="5:7" ht="14.25">
      <c r="E323" s="238"/>
      <c r="F323" s="238"/>
      <c r="G323" s="238"/>
    </row>
    <row r="324" spans="5:7" ht="14.25">
      <c r="E324" s="238"/>
      <c r="F324" s="238"/>
      <c r="G324" s="238"/>
    </row>
    <row r="325" spans="5:7" ht="14.25">
      <c r="E325" s="238"/>
      <c r="F325" s="238"/>
      <c r="G325" s="238"/>
    </row>
    <row r="326" spans="5:7" ht="14.25">
      <c r="E326" s="238"/>
      <c r="F326" s="238"/>
      <c r="G326" s="238"/>
    </row>
    <row r="327" spans="5:7" ht="14.25">
      <c r="E327" s="238"/>
      <c r="F327" s="238"/>
      <c r="G327" s="238"/>
    </row>
    <row r="328" spans="5:7" ht="14.25">
      <c r="E328" s="238"/>
      <c r="F328" s="238"/>
      <c r="G328" s="238"/>
    </row>
    <row r="329" spans="5:7" ht="14.25">
      <c r="E329" s="238"/>
      <c r="F329" s="238"/>
      <c r="G329" s="238"/>
    </row>
    <row r="330" spans="5:7" ht="14.25">
      <c r="E330" s="238"/>
      <c r="F330" s="238"/>
      <c r="G330" s="238"/>
    </row>
    <row r="331" spans="5:7" ht="14.25">
      <c r="E331" s="238"/>
      <c r="F331" s="238"/>
      <c r="G331" s="238"/>
    </row>
    <row r="332" spans="5:7" ht="14.25">
      <c r="E332" s="238"/>
      <c r="F332" s="238"/>
      <c r="G332" s="238"/>
    </row>
    <row r="333" spans="5:7" ht="14.25">
      <c r="E333" s="238"/>
      <c r="F333" s="238"/>
      <c r="G333" s="238"/>
    </row>
    <row r="334" spans="5:7" ht="14.25">
      <c r="E334" s="238"/>
      <c r="F334" s="238"/>
      <c r="G334" s="238"/>
    </row>
    <row r="335" spans="5:7" ht="14.25">
      <c r="E335" s="238"/>
      <c r="F335" s="238"/>
      <c r="G335" s="238"/>
    </row>
    <row r="336" spans="5:7" ht="14.25">
      <c r="E336" s="238"/>
      <c r="F336" s="238"/>
      <c r="G336" s="238"/>
    </row>
    <row r="337" spans="5:7" ht="14.25">
      <c r="E337" s="238"/>
      <c r="F337" s="238"/>
      <c r="G337" s="238"/>
    </row>
    <row r="338" spans="5:7" ht="14.25">
      <c r="E338" s="238"/>
      <c r="F338" s="238"/>
      <c r="G338" s="238"/>
    </row>
    <row r="339" spans="5:7" ht="14.25">
      <c r="E339" s="238"/>
      <c r="F339" s="238"/>
      <c r="G339" s="238"/>
    </row>
    <row r="340" spans="5:7" ht="14.25">
      <c r="E340" s="238"/>
      <c r="F340" s="238"/>
      <c r="G340" s="238"/>
    </row>
    <row r="341" spans="5:7" ht="14.25">
      <c r="E341" s="238"/>
      <c r="F341" s="238"/>
      <c r="G341" s="238"/>
    </row>
    <row r="342" spans="5:7" ht="14.25">
      <c r="E342" s="238"/>
      <c r="F342" s="238"/>
      <c r="G342" s="238"/>
    </row>
    <row r="343" spans="5:7" ht="14.25">
      <c r="E343" s="238"/>
      <c r="F343" s="238"/>
      <c r="G343" s="238"/>
    </row>
    <row r="344" spans="5:7" ht="14.25">
      <c r="E344" s="238"/>
      <c r="F344" s="238"/>
      <c r="G344" s="238"/>
    </row>
    <row r="345" spans="5:7" ht="14.25">
      <c r="E345" s="238"/>
      <c r="F345" s="238"/>
      <c r="G345" s="238"/>
    </row>
    <row r="346" spans="5:7" ht="14.25">
      <c r="E346" s="238"/>
      <c r="F346" s="238"/>
      <c r="G346" s="238"/>
    </row>
    <row r="347" spans="5:7" ht="14.25">
      <c r="E347" s="238"/>
      <c r="F347" s="238"/>
      <c r="G347" s="238"/>
    </row>
    <row r="348" spans="5:7" ht="14.25">
      <c r="E348" s="238"/>
      <c r="F348" s="238"/>
      <c r="G348" s="238"/>
    </row>
    <row r="349" spans="5:7" ht="14.25">
      <c r="E349" s="238"/>
      <c r="F349" s="238"/>
      <c r="G349" s="238"/>
    </row>
    <row r="350" spans="5:7" ht="14.25">
      <c r="E350" s="238"/>
      <c r="F350" s="238"/>
      <c r="G350" s="238"/>
    </row>
    <row r="351" spans="5:7" ht="14.25">
      <c r="E351" s="238"/>
      <c r="F351" s="238"/>
      <c r="G351" s="238"/>
    </row>
    <row r="352" spans="5:7" ht="14.25">
      <c r="E352" s="238"/>
      <c r="F352" s="238"/>
      <c r="G352" s="238"/>
    </row>
    <row r="353" spans="5:7" ht="14.25">
      <c r="E353" s="238"/>
      <c r="F353" s="238"/>
      <c r="G353" s="238"/>
    </row>
    <row r="354" spans="5:7" ht="14.25">
      <c r="E354" s="238"/>
      <c r="F354" s="238"/>
      <c r="G354" s="238"/>
    </row>
    <row r="355" spans="5:7" ht="14.25">
      <c r="E355" s="238"/>
      <c r="F355" s="238"/>
      <c r="G355" s="238"/>
    </row>
    <row r="356" spans="5:7" ht="14.25">
      <c r="E356" s="238"/>
      <c r="F356" s="238"/>
      <c r="G356" s="238"/>
    </row>
    <row r="357" spans="5:7" ht="14.25">
      <c r="E357" s="238"/>
      <c r="F357" s="238"/>
      <c r="G357" s="238"/>
    </row>
    <row r="358" spans="5:7" ht="14.25">
      <c r="E358" s="238"/>
      <c r="F358" s="238"/>
      <c r="G358" s="238"/>
    </row>
    <row r="359" spans="5:7" ht="14.25">
      <c r="E359" s="238"/>
      <c r="F359" s="238"/>
      <c r="G359" s="238"/>
    </row>
    <row r="360" spans="5:7" ht="14.25">
      <c r="E360" s="238"/>
      <c r="F360" s="238"/>
      <c r="G360" s="238"/>
    </row>
    <row r="361" spans="5:7" ht="14.25">
      <c r="E361" s="238"/>
      <c r="F361" s="238"/>
      <c r="G361" s="238"/>
    </row>
    <row r="362" spans="5:7" ht="14.25">
      <c r="E362" s="238"/>
      <c r="F362" s="238"/>
      <c r="G362" s="238"/>
    </row>
    <row r="363" spans="5:7" ht="14.25">
      <c r="E363" s="238"/>
      <c r="F363" s="238"/>
      <c r="G363" s="238"/>
    </row>
    <row r="364" spans="5:7" ht="14.25">
      <c r="E364" s="238"/>
      <c r="F364" s="238"/>
      <c r="G364" s="238"/>
    </row>
    <row r="365" spans="5:7" ht="14.25">
      <c r="E365" s="238"/>
      <c r="F365" s="238"/>
      <c r="G365" s="238"/>
    </row>
    <row r="366" spans="5:7" ht="14.25">
      <c r="E366" s="238"/>
      <c r="F366" s="238"/>
      <c r="G366" s="238"/>
    </row>
    <row r="367" spans="5:7" ht="14.25">
      <c r="E367" s="238"/>
      <c r="F367" s="238"/>
      <c r="G367" s="238"/>
    </row>
    <row r="368" spans="5:7" ht="14.25">
      <c r="E368" s="238"/>
      <c r="F368" s="238"/>
      <c r="G368" s="238"/>
    </row>
    <row r="369" spans="5:7" ht="14.25">
      <c r="E369" s="238"/>
      <c r="F369" s="238"/>
      <c r="G369" s="238"/>
    </row>
    <row r="370" spans="5:7" ht="14.25">
      <c r="E370" s="238"/>
      <c r="F370" s="238"/>
      <c r="G370" s="238"/>
    </row>
    <row r="371" spans="5:7" ht="14.25">
      <c r="E371" s="238"/>
      <c r="F371" s="238"/>
      <c r="G371" s="238"/>
    </row>
    <row r="372" spans="5:7" ht="14.25">
      <c r="E372" s="238"/>
      <c r="F372" s="238"/>
      <c r="G372" s="238"/>
    </row>
    <row r="373" spans="5:7" ht="14.25">
      <c r="E373" s="238"/>
      <c r="F373" s="238"/>
      <c r="G373" s="238"/>
    </row>
    <row r="374" spans="5:7" ht="14.25">
      <c r="E374" s="238"/>
      <c r="F374" s="238"/>
      <c r="G374" s="238"/>
    </row>
    <row r="375" spans="5:7" ht="14.25">
      <c r="E375" s="238"/>
      <c r="F375" s="238"/>
      <c r="G375" s="238"/>
    </row>
    <row r="376" spans="5:7" ht="14.25">
      <c r="E376" s="238"/>
      <c r="F376" s="238"/>
      <c r="G376" s="238"/>
    </row>
    <row r="377" spans="5:7" ht="14.25">
      <c r="E377" s="238"/>
      <c r="F377" s="238"/>
      <c r="G377" s="238"/>
    </row>
    <row r="378" spans="5:7" ht="14.25">
      <c r="E378" s="238"/>
      <c r="F378" s="238"/>
      <c r="G378" s="238"/>
    </row>
    <row r="379" spans="5:7" ht="14.25">
      <c r="E379" s="238"/>
      <c r="F379" s="238"/>
      <c r="G379" s="238"/>
    </row>
    <row r="380" spans="5:7" ht="14.25">
      <c r="E380" s="238"/>
      <c r="F380" s="238"/>
      <c r="G380" s="238"/>
    </row>
    <row r="381" spans="5:7" ht="14.25">
      <c r="E381" s="238"/>
      <c r="F381" s="238"/>
      <c r="G381" s="238"/>
    </row>
    <row r="382" spans="5:7" ht="14.25">
      <c r="E382" s="238"/>
      <c r="F382" s="238"/>
      <c r="G382" s="238"/>
    </row>
    <row r="383" spans="5:7" ht="14.25">
      <c r="E383" s="238"/>
      <c r="F383" s="238"/>
      <c r="G383" s="238"/>
    </row>
    <row r="384" spans="5:7" ht="14.25">
      <c r="E384" s="238"/>
      <c r="F384" s="238"/>
      <c r="G384" s="238"/>
    </row>
    <row r="385" spans="5:7" ht="14.25">
      <c r="E385" s="238"/>
      <c r="F385" s="238"/>
      <c r="G385" s="238"/>
    </row>
    <row r="386" spans="5:7" ht="14.25">
      <c r="E386" s="238"/>
      <c r="F386" s="238"/>
      <c r="G386" s="238"/>
    </row>
  </sheetData>
  <sheetProtection/>
  <mergeCells count="7">
    <mergeCell ref="AF11:AG11"/>
    <mergeCell ref="AI11:AK11"/>
    <mergeCell ref="AL11:AN11"/>
    <mergeCell ref="J11:M11"/>
    <mergeCell ref="N11:T11"/>
    <mergeCell ref="W11:AA11"/>
    <mergeCell ref="AB11:AE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V17"/>
  <sheetViews>
    <sheetView zoomScalePageLayoutView="0" workbookViewId="0" topLeftCell="A12">
      <selection activeCell="F16" sqref="F16"/>
    </sheetView>
  </sheetViews>
  <sheetFormatPr defaultColWidth="8.796875" defaultRowHeight="14.25"/>
  <cols>
    <col min="1" max="1" width="6" style="0" customWidth="1"/>
    <col min="2" max="2" width="13.09765625" style="0" customWidth="1"/>
    <col min="4" max="5" width="9.5" style="0" bestFit="1" customWidth="1"/>
    <col min="6" max="6" width="13.09765625" style="0" bestFit="1" customWidth="1"/>
    <col min="7" max="7" width="12" style="0" bestFit="1" customWidth="1"/>
    <col min="8" max="8" width="13.09765625" style="0" hidden="1" customWidth="1"/>
    <col min="10" max="10" width="12.19921875" style="0" customWidth="1"/>
    <col min="23" max="23" width="10.5" style="0" customWidth="1"/>
    <col min="37" max="37" width="11.59765625" style="0" customWidth="1"/>
  </cols>
  <sheetData>
    <row r="1" spans="34:40" ht="14.25" hidden="1">
      <c r="AH1" s="2"/>
      <c r="AI1" s="2"/>
      <c r="AJ1" s="2"/>
      <c r="AK1" s="2"/>
      <c r="AL1" s="2"/>
      <c r="AM1" s="2"/>
      <c r="AN1" s="2"/>
    </row>
    <row r="2" spans="34:40" ht="14.25" hidden="1">
      <c r="AH2" s="2"/>
      <c r="AI2" s="2"/>
      <c r="AJ2" s="2"/>
      <c r="AK2" s="2"/>
      <c r="AL2" s="2"/>
      <c r="AM2" s="2"/>
      <c r="AN2" s="2"/>
    </row>
    <row r="3" spans="34:40" ht="14.25" hidden="1">
      <c r="AH3" s="2"/>
      <c r="AI3" s="2"/>
      <c r="AJ3" s="2"/>
      <c r="AK3" s="2"/>
      <c r="AL3" s="2"/>
      <c r="AM3" s="2"/>
      <c r="AN3" s="2"/>
    </row>
    <row r="4" spans="10:40" ht="18" hidden="1">
      <c r="J4" s="21" t="s">
        <v>20</v>
      </c>
      <c r="K4" s="5"/>
      <c r="L4" s="5"/>
      <c r="M4" s="5"/>
      <c r="N4" s="5"/>
      <c r="O4" s="5"/>
      <c r="P4" s="5"/>
      <c r="Q4" s="5"/>
      <c r="R4" s="5"/>
      <c r="S4" s="5"/>
      <c r="AH4" s="2"/>
      <c r="AI4" s="2"/>
      <c r="AJ4" s="2"/>
      <c r="AK4" s="2"/>
      <c r="AL4" s="2"/>
      <c r="AM4" s="2"/>
      <c r="AN4" s="2"/>
    </row>
    <row r="5" spans="10:40" ht="18" hidden="1">
      <c r="J5" s="22" t="s">
        <v>8</v>
      </c>
      <c r="AH5" s="2"/>
      <c r="AI5" s="2"/>
      <c r="AJ5" s="2"/>
      <c r="AK5" s="2"/>
      <c r="AL5" s="2"/>
      <c r="AM5" s="2"/>
      <c r="AN5" s="2"/>
    </row>
    <row r="6" spans="10:40" ht="18" hidden="1">
      <c r="J6" s="20" t="s">
        <v>19</v>
      </c>
      <c r="K6" s="4"/>
      <c r="L6" s="4"/>
      <c r="M6" s="4"/>
      <c r="N6" s="4"/>
      <c r="O6" s="4"/>
      <c r="P6" s="4"/>
      <c r="Q6" s="4"/>
      <c r="R6" s="4"/>
      <c r="S6" s="4"/>
      <c r="T6" s="4"/>
      <c r="AH6" s="2"/>
      <c r="AI6" s="2"/>
      <c r="AJ6" s="2"/>
      <c r="AK6" s="2"/>
      <c r="AL6" s="2"/>
      <c r="AM6" s="2"/>
      <c r="AN6" s="2"/>
    </row>
    <row r="7" spans="34:40" ht="14.25" hidden="1">
      <c r="AH7" s="2"/>
      <c r="AI7" s="2"/>
      <c r="AJ7" s="2"/>
      <c r="AK7" s="2"/>
      <c r="AL7" s="2"/>
      <c r="AM7" s="2"/>
      <c r="AN7" s="2"/>
    </row>
    <row r="8" spans="13:40" ht="14.25" hidden="1">
      <c r="M8" s="4"/>
      <c r="N8" s="4"/>
      <c r="O8" s="4"/>
      <c r="P8" s="4"/>
      <c r="Q8" s="4"/>
      <c r="R8" s="4"/>
      <c r="S8" s="4"/>
      <c r="T8" s="4"/>
      <c r="U8" s="4"/>
      <c r="V8" s="4"/>
      <c r="AH8" s="2"/>
      <c r="AI8" s="2"/>
      <c r="AJ8" s="2"/>
      <c r="AK8" s="2"/>
      <c r="AL8" s="2"/>
      <c r="AM8" s="2"/>
      <c r="AN8" s="2"/>
    </row>
    <row r="9" spans="34:40" ht="14.25" hidden="1">
      <c r="AH9" s="2"/>
      <c r="AI9" s="2"/>
      <c r="AJ9" s="2"/>
      <c r="AK9" s="2"/>
      <c r="AL9" s="2"/>
      <c r="AM9" s="2"/>
      <c r="AN9" s="2"/>
    </row>
    <row r="10" spans="34:40" ht="15" hidden="1" thickBot="1">
      <c r="AH10" s="2"/>
      <c r="AI10" s="2"/>
      <c r="AJ10" s="2"/>
      <c r="AK10" s="2"/>
      <c r="AL10" s="2"/>
      <c r="AM10" s="2"/>
      <c r="AN10" s="2"/>
    </row>
    <row r="11" spans="1:40" ht="15" hidden="1" thickTop="1">
      <c r="A11" s="10"/>
      <c r="B11" s="11"/>
      <c r="C11" s="11"/>
      <c r="D11" s="11"/>
      <c r="E11" s="11"/>
      <c r="F11" s="11"/>
      <c r="G11" s="11"/>
      <c r="H11" s="11"/>
      <c r="I11" s="10"/>
      <c r="J11" s="427" t="s">
        <v>0</v>
      </c>
      <c r="K11" s="428"/>
      <c r="L11" s="428"/>
      <c r="M11" s="429"/>
      <c r="N11" s="430" t="s">
        <v>1</v>
      </c>
      <c r="O11" s="431"/>
      <c r="P11" s="431"/>
      <c r="Q11" s="431"/>
      <c r="R11" s="431"/>
      <c r="S11" s="431"/>
      <c r="T11" s="432"/>
      <c r="U11" s="8"/>
      <c r="V11" s="8"/>
      <c r="W11" s="423" t="s">
        <v>36</v>
      </c>
      <c r="X11" s="433"/>
      <c r="Y11" s="433"/>
      <c r="Z11" s="433"/>
      <c r="AA11" s="434"/>
      <c r="AB11" s="423" t="s">
        <v>36</v>
      </c>
      <c r="AC11" s="433"/>
      <c r="AD11" s="433"/>
      <c r="AE11" s="434"/>
      <c r="AF11" s="423" t="s">
        <v>35</v>
      </c>
      <c r="AG11" s="424"/>
      <c r="AH11" s="9"/>
      <c r="AI11" s="425" t="s">
        <v>46</v>
      </c>
      <c r="AJ11" s="426"/>
      <c r="AK11" s="424"/>
      <c r="AL11" s="426" t="s">
        <v>33</v>
      </c>
      <c r="AM11" s="426"/>
      <c r="AN11" s="424"/>
    </row>
    <row r="12" spans="1:40" ht="20.25">
      <c r="A12" s="283" t="s">
        <v>1913</v>
      </c>
      <c r="B12" s="11"/>
      <c r="C12" s="11"/>
      <c r="D12" s="11"/>
      <c r="E12" s="11"/>
      <c r="F12" s="11"/>
      <c r="G12" s="11"/>
      <c r="H12" s="297"/>
      <c r="I12" s="10"/>
      <c r="J12" s="298"/>
      <c r="K12" s="299"/>
      <c r="L12" s="299"/>
      <c r="M12" s="300"/>
      <c r="N12" s="301"/>
      <c r="O12" s="302"/>
      <c r="P12" s="302"/>
      <c r="Q12" s="302"/>
      <c r="R12" s="302"/>
      <c r="S12" s="302"/>
      <c r="T12" s="303"/>
      <c r="U12" s="8"/>
      <c r="V12" s="8"/>
      <c r="W12" s="304"/>
      <c r="X12" s="305"/>
      <c r="Y12" s="305"/>
      <c r="Z12" s="305"/>
      <c r="AA12" s="305"/>
      <c r="AB12" s="304"/>
      <c r="AC12" s="305"/>
      <c r="AD12" s="305"/>
      <c r="AE12" s="306"/>
      <c r="AF12" s="304"/>
      <c r="AG12" s="307"/>
      <c r="AH12" s="9"/>
      <c r="AI12" s="308"/>
      <c r="AJ12" s="309"/>
      <c r="AK12" s="307"/>
      <c r="AL12" s="309"/>
      <c r="AM12" s="309"/>
      <c r="AN12" s="307"/>
    </row>
    <row r="13" spans="1:40" ht="143.25" thickBot="1">
      <c r="A13" s="12" t="s">
        <v>5</v>
      </c>
      <c r="B13" s="12" t="s">
        <v>10</v>
      </c>
      <c r="C13" s="12" t="s">
        <v>40</v>
      </c>
      <c r="D13" s="12" t="s">
        <v>11</v>
      </c>
      <c r="E13" s="12" t="s">
        <v>12</v>
      </c>
      <c r="F13" s="12" t="s">
        <v>37</v>
      </c>
      <c r="G13" s="13" t="s">
        <v>38</v>
      </c>
      <c r="H13" s="144" t="s">
        <v>1009</v>
      </c>
      <c r="I13" s="13" t="s">
        <v>47</v>
      </c>
      <c r="J13" s="23" t="s">
        <v>13</v>
      </c>
      <c r="K13" s="24" t="s">
        <v>6</v>
      </c>
      <c r="L13" s="24" t="s">
        <v>7</v>
      </c>
      <c r="M13" s="25" t="s">
        <v>9</v>
      </c>
      <c r="N13" s="26" t="s">
        <v>25</v>
      </c>
      <c r="O13" s="27" t="s">
        <v>26</v>
      </c>
      <c r="P13" s="27" t="s">
        <v>27</v>
      </c>
      <c r="Q13" s="27" t="s">
        <v>28</v>
      </c>
      <c r="R13" s="27" t="s">
        <v>29</v>
      </c>
      <c r="S13" s="27" t="s">
        <v>30</v>
      </c>
      <c r="T13" s="28" t="s">
        <v>31</v>
      </c>
      <c r="U13" s="14" t="s">
        <v>39</v>
      </c>
      <c r="V13" s="18" t="s">
        <v>2</v>
      </c>
      <c r="W13" s="19" t="s">
        <v>41</v>
      </c>
      <c r="X13" s="16" t="s">
        <v>42</v>
      </c>
      <c r="Y13" s="16" t="s">
        <v>43</v>
      </c>
      <c r="Z13" s="16" t="s">
        <v>14</v>
      </c>
      <c r="AA13" s="31" t="s">
        <v>15</v>
      </c>
      <c r="AB13" s="15" t="s">
        <v>24</v>
      </c>
      <c r="AC13" s="16" t="s">
        <v>23</v>
      </c>
      <c r="AD13" s="16" t="s">
        <v>22</v>
      </c>
      <c r="AE13" s="17" t="s">
        <v>16</v>
      </c>
      <c r="AF13" s="15" t="s">
        <v>3</v>
      </c>
      <c r="AG13" s="17" t="s">
        <v>4</v>
      </c>
      <c r="AH13" s="18" t="s">
        <v>44</v>
      </c>
      <c r="AI13" s="15" t="s">
        <v>17</v>
      </c>
      <c r="AJ13" s="16" t="s">
        <v>32</v>
      </c>
      <c r="AK13" s="17" t="s">
        <v>18</v>
      </c>
      <c r="AL13" s="16" t="s">
        <v>45</v>
      </c>
      <c r="AM13" s="16" t="s">
        <v>21</v>
      </c>
      <c r="AN13" s="17" t="s">
        <v>34</v>
      </c>
    </row>
    <row r="14" spans="1:40" ht="15" thickTop="1">
      <c r="A14" s="29">
        <v>1</v>
      </c>
      <c r="B14" s="29">
        <v>2</v>
      </c>
      <c r="C14" s="29">
        <v>3</v>
      </c>
      <c r="D14" s="245">
        <v>4</v>
      </c>
      <c r="E14" s="29">
        <v>5</v>
      </c>
      <c r="F14" s="29">
        <v>6</v>
      </c>
      <c r="G14" s="29">
        <v>7</v>
      </c>
      <c r="H14" s="29">
        <f>G14+1</f>
        <v>8</v>
      </c>
      <c r="I14" s="29">
        <f aca="true" t="shared" si="0" ref="I14:AN14">H14+1</f>
        <v>9</v>
      </c>
      <c r="J14" s="29">
        <f t="shared" si="0"/>
        <v>10</v>
      </c>
      <c r="K14" s="29">
        <f t="shared" si="0"/>
        <v>11</v>
      </c>
      <c r="L14" s="29">
        <f t="shared" si="0"/>
        <v>12</v>
      </c>
      <c r="M14" s="29">
        <f t="shared" si="0"/>
        <v>13</v>
      </c>
      <c r="N14" s="29">
        <f t="shared" si="0"/>
        <v>14</v>
      </c>
      <c r="O14" s="29">
        <f t="shared" si="0"/>
        <v>15</v>
      </c>
      <c r="P14" s="29">
        <f t="shared" si="0"/>
        <v>16</v>
      </c>
      <c r="Q14" s="29">
        <f t="shared" si="0"/>
        <v>17</v>
      </c>
      <c r="R14" s="29">
        <f t="shared" si="0"/>
        <v>18</v>
      </c>
      <c r="S14" s="29">
        <f t="shared" si="0"/>
        <v>19</v>
      </c>
      <c r="T14" s="29">
        <f t="shared" si="0"/>
        <v>20</v>
      </c>
      <c r="U14" s="29">
        <f t="shared" si="0"/>
        <v>21</v>
      </c>
      <c r="V14" s="29">
        <f t="shared" si="0"/>
        <v>22</v>
      </c>
      <c r="W14" s="29">
        <f t="shared" si="0"/>
        <v>23</v>
      </c>
      <c r="X14" s="29">
        <f t="shared" si="0"/>
        <v>24</v>
      </c>
      <c r="Y14" s="29">
        <f t="shared" si="0"/>
        <v>25</v>
      </c>
      <c r="Z14" s="29">
        <f t="shared" si="0"/>
        <v>26</v>
      </c>
      <c r="AA14" s="29">
        <f t="shared" si="0"/>
        <v>27</v>
      </c>
      <c r="AB14" s="29">
        <f t="shared" si="0"/>
        <v>28</v>
      </c>
      <c r="AC14" s="29">
        <f t="shared" si="0"/>
        <v>29</v>
      </c>
      <c r="AD14" s="29">
        <f t="shared" si="0"/>
        <v>30</v>
      </c>
      <c r="AE14" s="29">
        <f t="shared" si="0"/>
        <v>31</v>
      </c>
      <c r="AF14" s="29">
        <f t="shared" si="0"/>
        <v>32</v>
      </c>
      <c r="AG14" s="29">
        <f t="shared" si="0"/>
        <v>33</v>
      </c>
      <c r="AH14" s="29">
        <f t="shared" si="0"/>
        <v>34</v>
      </c>
      <c r="AI14" s="29">
        <f t="shared" si="0"/>
        <v>35</v>
      </c>
      <c r="AJ14" s="29">
        <f t="shared" si="0"/>
        <v>36</v>
      </c>
      <c r="AK14" s="29">
        <f t="shared" si="0"/>
        <v>37</v>
      </c>
      <c r="AL14" s="29">
        <f t="shared" si="0"/>
        <v>38</v>
      </c>
      <c r="AM14" s="29">
        <f t="shared" si="0"/>
        <v>39</v>
      </c>
      <c r="AN14" s="29">
        <f t="shared" si="0"/>
        <v>40</v>
      </c>
    </row>
    <row r="15" spans="1:40" s="2" customFormat="1" ht="48" customHeight="1">
      <c r="A15" s="120" t="s">
        <v>48</v>
      </c>
      <c r="B15" s="41" t="s">
        <v>983</v>
      </c>
      <c r="C15" s="46">
        <v>1</v>
      </c>
      <c r="D15" s="252">
        <v>989.41</v>
      </c>
      <c r="E15" s="252">
        <v>500</v>
      </c>
      <c r="F15" s="252">
        <f>D15*E15</f>
        <v>494705</v>
      </c>
      <c r="G15" s="280"/>
      <c r="H15" s="280">
        <f>F15-G15</f>
        <v>494705</v>
      </c>
      <c r="I15" s="51">
        <v>3</v>
      </c>
      <c r="J15" s="51" t="s">
        <v>787</v>
      </c>
      <c r="K15" s="51" t="s">
        <v>732</v>
      </c>
      <c r="L15" s="51" t="s">
        <v>716</v>
      </c>
      <c r="M15" s="51">
        <v>2</v>
      </c>
      <c r="N15" s="51">
        <v>1890</v>
      </c>
      <c r="O15" s="51"/>
      <c r="P15" s="51"/>
      <c r="Q15" s="51"/>
      <c r="R15" s="51"/>
      <c r="S15" s="51"/>
      <c r="T15" s="51"/>
      <c r="U15" s="51" t="s">
        <v>713</v>
      </c>
      <c r="V15" s="51" t="s">
        <v>762</v>
      </c>
      <c r="W15" s="51" t="s">
        <v>767</v>
      </c>
      <c r="X15" s="51" t="s">
        <v>762</v>
      </c>
      <c r="Y15" s="51" t="s">
        <v>776</v>
      </c>
      <c r="Z15" s="51">
        <v>2010</v>
      </c>
      <c r="AA15" s="51" t="s">
        <v>713</v>
      </c>
      <c r="AB15" s="51" t="s">
        <v>762</v>
      </c>
      <c r="AC15" s="51" t="s">
        <v>713</v>
      </c>
      <c r="AD15" s="51" t="s">
        <v>713</v>
      </c>
      <c r="AE15" s="51" t="s">
        <v>713</v>
      </c>
      <c r="AF15" s="46" t="s">
        <v>688</v>
      </c>
      <c r="AG15" s="46" t="s">
        <v>982</v>
      </c>
      <c r="AH15" s="51"/>
      <c r="AI15" s="51">
        <v>2011</v>
      </c>
      <c r="AJ15" s="51" t="s">
        <v>797</v>
      </c>
      <c r="AK15" s="255">
        <v>6650</v>
      </c>
      <c r="AL15" s="51" t="s">
        <v>777</v>
      </c>
      <c r="AM15" s="51" t="s">
        <v>713</v>
      </c>
      <c r="AN15" s="51" t="s">
        <v>713</v>
      </c>
    </row>
    <row r="16" spans="2:230" ht="14.25">
      <c r="B16" s="198" t="s">
        <v>1010</v>
      </c>
      <c r="C16" s="234">
        <f>C15</f>
        <v>1</v>
      </c>
      <c r="D16" s="235"/>
      <c r="E16" s="235"/>
      <c r="F16" s="236">
        <f>F15</f>
        <v>494705</v>
      </c>
      <c r="G16" s="236"/>
      <c r="H16" s="236">
        <f>H15</f>
        <v>494705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236">
        <f>AK15</f>
        <v>6650</v>
      </c>
      <c r="AL16" s="167"/>
      <c r="AM16" s="167"/>
      <c r="AN16" s="167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4:8" ht="14.25">
      <c r="D17" s="269"/>
      <c r="E17" s="269"/>
      <c r="F17" s="269"/>
      <c r="G17" s="269"/>
      <c r="H17" s="269"/>
    </row>
  </sheetData>
  <sheetProtection/>
  <mergeCells count="7">
    <mergeCell ref="AF11:AG11"/>
    <mergeCell ref="AI11:AK11"/>
    <mergeCell ref="AL11:AN11"/>
    <mergeCell ref="J11:M11"/>
    <mergeCell ref="N11:T11"/>
    <mergeCell ref="W11:AA11"/>
    <mergeCell ref="AB11:AE1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V24"/>
  <sheetViews>
    <sheetView tabSelected="1" zoomScalePageLayoutView="0" workbookViewId="0" topLeftCell="A2">
      <selection activeCell="F17" sqref="F17"/>
    </sheetView>
  </sheetViews>
  <sheetFormatPr defaultColWidth="8.796875" defaultRowHeight="14.25"/>
  <cols>
    <col min="2" max="2" width="16.69921875" style="0" customWidth="1"/>
    <col min="5" max="5" width="9.5" style="0" bestFit="1" customWidth="1"/>
    <col min="6" max="6" width="13.09765625" style="0" bestFit="1" customWidth="1"/>
    <col min="7" max="7" width="13.19921875" style="0" customWidth="1"/>
    <col min="8" max="8" width="16.09765625" style="0" hidden="1" customWidth="1"/>
    <col min="9" max="9" width="12.8984375" style="0" customWidth="1"/>
    <col min="10" max="10" width="11.69921875" style="0" customWidth="1"/>
    <col min="32" max="32" width="9.19921875" style="0" bestFit="1" customWidth="1"/>
  </cols>
  <sheetData>
    <row r="1" spans="34:40" ht="14.25">
      <c r="AH1" s="2"/>
      <c r="AI1" s="2"/>
      <c r="AJ1" s="2"/>
      <c r="AK1" s="2"/>
      <c r="AL1" s="2"/>
      <c r="AM1" s="2"/>
      <c r="AN1" s="2"/>
    </row>
    <row r="2" spans="34:40" ht="14.25">
      <c r="AH2" s="2"/>
      <c r="AI2" s="2"/>
      <c r="AJ2" s="2"/>
      <c r="AK2" s="2"/>
      <c r="AL2" s="2"/>
      <c r="AM2" s="2"/>
      <c r="AN2" s="2"/>
    </row>
    <row r="3" spans="34:40" ht="14.25">
      <c r="AH3" s="2"/>
      <c r="AI3" s="2"/>
      <c r="AJ3" s="2"/>
      <c r="AK3" s="2"/>
      <c r="AL3" s="2"/>
      <c r="AM3" s="2"/>
      <c r="AN3" s="2"/>
    </row>
    <row r="4" spans="10:40" ht="18">
      <c r="J4" s="21" t="s">
        <v>20</v>
      </c>
      <c r="K4" s="5"/>
      <c r="L4" s="5"/>
      <c r="M4" s="5"/>
      <c r="N4" s="5"/>
      <c r="O4" s="5"/>
      <c r="P4" s="5"/>
      <c r="Q4" s="5"/>
      <c r="R4" s="5"/>
      <c r="S4" s="5"/>
      <c r="AH4" s="2"/>
      <c r="AI4" s="2"/>
      <c r="AJ4" s="2"/>
      <c r="AK4" s="2"/>
      <c r="AL4" s="2"/>
      <c r="AM4" s="2"/>
      <c r="AN4" s="2"/>
    </row>
    <row r="5" spans="10:40" ht="18">
      <c r="J5" s="22" t="s">
        <v>8</v>
      </c>
      <c r="AH5" s="2"/>
      <c r="AI5" s="2"/>
      <c r="AJ5" s="2"/>
      <c r="AK5" s="2"/>
      <c r="AL5" s="2"/>
      <c r="AM5" s="2"/>
      <c r="AN5" s="2"/>
    </row>
    <row r="6" spans="10:40" ht="18">
      <c r="J6" s="20" t="s">
        <v>19</v>
      </c>
      <c r="K6" s="4"/>
      <c r="L6" s="4"/>
      <c r="M6" s="4"/>
      <c r="N6" s="4"/>
      <c r="O6" s="4"/>
      <c r="P6" s="4"/>
      <c r="Q6" s="4"/>
      <c r="R6" s="4"/>
      <c r="S6" s="4"/>
      <c r="T6" s="4"/>
      <c r="AH6" s="2"/>
      <c r="AI6" s="2"/>
      <c r="AJ6" s="2"/>
      <c r="AK6" s="2"/>
      <c r="AL6" s="2"/>
      <c r="AM6" s="2"/>
      <c r="AN6" s="2"/>
    </row>
    <row r="7" spans="1:40" ht="20.25">
      <c r="A7" s="283" t="s">
        <v>1913</v>
      </c>
      <c r="AH7" s="2"/>
      <c r="AI7" s="2"/>
      <c r="AJ7" s="2"/>
      <c r="AK7" s="2"/>
      <c r="AL7" s="2"/>
      <c r="AM7" s="2"/>
      <c r="AN7" s="2"/>
    </row>
    <row r="8" spans="13:40" ht="14.25">
      <c r="M8" s="4"/>
      <c r="N8" s="4"/>
      <c r="O8" s="4"/>
      <c r="P8" s="4"/>
      <c r="Q8" s="4"/>
      <c r="R8" s="4"/>
      <c r="S8" s="4"/>
      <c r="T8" s="4"/>
      <c r="U8" s="4"/>
      <c r="V8" s="4"/>
      <c r="AH8" s="2"/>
      <c r="AI8" s="2"/>
      <c r="AJ8" s="2"/>
      <c r="AK8" s="2"/>
      <c r="AL8" s="2"/>
      <c r="AM8" s="2"/>
      <c r="AN8" s="2"/>
    </row>
    <row r="9" spans="34:40" ht="14.25">
      <c r="AH9" s="2"/>
      <c r="AI9" s="2"/>
      <c r="AJ9" s="2"/>
      <c r="AK9" s="2"/>
      <c r="AL9" s="2"/>
      <c r="AM9" s="2"/>
      <c r="AN9" s="2"/>
    </row>
    <row r="10" spans="34:40" ht="15" thickBot="1">
      <c r="AH10" s="2"/>
      <c r="AI10" s="2"/>
      <c r="AJ10" s="2"/>
      <c r="AK10" s="2"/>
      <c r="AL10" s="2"/>
      <c r="AM10" s="2"/>
      <c r="AN10" s="2"/>
    </row>
    <row r="11" spans="1:40" ht="15" thickTop="1">
      <c r="A11" s="10"/>
      <c r="B11" s="11"/>
      <c r="C11" s="11"/>
      <c r="D11" s="11"/>
      <c r="E11" s="11"/>
      <c r="F11" s="11"/>
      <c r="G11" s="11"/>
      <c r="H11" s="11"/>
      <c r="I11" s="10"/>
      <c r="J11" s="427" t="s">
        <v>0</v>
      </c>
      <c r="K11" s="428"/>
      <c r="L11" s="428"/>
      <c r="M11" s="429"/>
      <c r="N11" s="430" t="s">
        <v>1</v>
      </c>
      <c r="O11" s="431"/>
      <c r="P11" s="431"/>
      <c r="Q11" s="431"/>
      <c r="R11" s="431"/>
      <c r="S11" s="431"/>
      <c r="T11" s="432"/>
      <c r="U11" s="8"/>
      <c r="V11" s="8"/>
      <c r="W11" s="423" t="s">
        <v>36</v>
      </c>
      <c r="X11" s="433"/>
      <c r="Y11" s="433"/>
      <c r="Z11" s="433"/>
      <c r="AA11" s="434"/>
      <c r="AB11" s="423" t="s">
        <v>36</v>
      </c>
      <c r="AC11" s="433"/>
      <c r="AD11" s="433"/>
      <c r="AE11" s="434"/>
      <c r="AF11" s="423" t="s">
        <v>35</v>
      </c>
      <c r="AG11" s="424"/>
      <c r="AH11" s="9"/>
      <c r="AI11" s="425" t="s">
        <v>46</v>
      </c>
      <c r="AJ11" s="426"/>
      <c r="AK11" s="424"/>
      <c r="AL11" s="426" t="s">
        <v>33</v>
      </c>
      <c r="AM11" s="426"/>
      <c r="AN11" s="424"/>
    </row>
    <row r="12" spans="1:40" ht="143.25" thickBot="1">
      <c r="A12" s="12" t="s">
        <v>5</v>
      </c>
      <c r="B12" s="12" t="s">
        <v>10</v>
      </c>
      <c r="C12" s="12" t="s">
        <v>40</v>
      </c>
      <c r="D12" s="12" t="s">
        <v>11</v>
      </c>
      <c r="E12" s="12" t="s">
        <v>12</v>
      </c>
      <c r="F12" s="12" t="s">
        <v>37</v>
      </c>
      <c r="G12" s="13" t="s">
        <v>38</v>
      </c>
      <c r="H12" s="144" t="s">
        <v>1009</v>
      </c>
      <c r="I12" s="13" t="s">
        <v>47</v>
      </c>
      <c r="J12" s="23" t="s">
        <v>13</v>
      </c>
      <c r="K12" s="24" t="s">
        <v>6</v>
      </c>
      <c r="L12" s="24" t="s">
        <v>7</v>
      </c>
      <c r="M12" s="25" t="s">
        <v>9</v>
      </c>
      <c r="N12" s="26" t="s">
        <v>25</v>
      </c>
      <c r="O12" s="27" t="s">
        <v>26</v>
      </c>
      <c r="P12" s="27" t="s">
        <v>27</v>
      </c>
      <c r="Q12" s="27" t="s">
        <v>28</v>
      </c>
      <c r="R12" s="27" t="s">
        <v>29</v>
      </c>
      <c r="S12" s="27" t="s">
        <v>30</v>
      </c>
      <c r="T12" s="28" t="s">
        <v>31</v>
      </c>
      <c r="U12" s="14" t="s">
        <v>39</v>
      </c>
      <c r="V12" s="18" t="s">
        <v>2</v>
      </c>
      <c r="W12" s="19" t="s">
        <v>41</v>
      </c>
      <c r="X12" s="16" t="s">
        <v>42</v>
      </c>
      <c r="Y12" s="16" t="s">
        <v>43</v>
      </c>
      <c r="Z12" s="16" t="s">
        <v>14</v>
      </c>
      <c r="AA12" s="31" t="s">
        <v>15</v>
      </c>
      <c r="AB12" s="15" t="s">
        <v>24</v>
      </c>
      <c r="AC12" s="16" t="s">
        <v>23</v>
      </c>
      <c r="AD12" s="16" t="s">
        <v>22</v>
      </c>
      <c r="AE12" s="17" t="s">
        <v>16</v>
      </c>
      <c r="AF12" s="15" t="s">
        <v>3</v>
      </c>
      <c r="AG12" s="17" t="s">
        <v>4</v>
      </c>
      <c r="AH12" s="18" t="s">
        <v>44</v>
      </c>
      <c r="AI12" s="15" t="s">
        <v>17</v>
      </c>
      <c r="AJ12" s="16" t="s">
        <v>32</v>
      </c>
      <c r="AK12" s="17" t="s">
        <v>18</v>
      </c>
      <c r="AL12" s="16" t="s">
        <v>45</v>
      </c>
      <c r="AM12" s="16" t="s">
        <v>21</v>
      </c>
      <c r="AN12" s="17" t="s">
        <v>34</v>
      </c>
    </row>
    <row r="13" spans="1:40" ht="15" thickTop="1">
      <c r="A13" s="29">
        <v>1</v>
      </c>
      <c r="B13" s="29">
        <v>2</v>
      </c>
      <c r="C13" s="29">
        <v>3</v>
      </c>
      <c r="D13" s="245">
        <v>4</v>
      </c>
      <c r="E13" s="29">
        <v>5</v>
      </c>
      <c r="F13" s="29">
        <v>6</v>
      </c>
      <c r="G13" s="29">
        <v>7</v>
      </c>
      <c r="H13" s="29">
        <f>G13+1</f>
        <v>8</v>
      </c>
      <c r="I13" s="29">
        <f aca="true" t="shared" si="0" ref="I13:AN13">H13+1</f>
        <v>9</v>
      </c>
      <c r="J13" s="29">
        <f t="shared" si="0"/>
        <v>10</v>
      </c>
      <c r="K13" s="29">
        <f t="shared" si="0"/>
        <v>11</v>
      </c>
      <c r="L13" s="29">
        <f t="shared" si="0"/>
        <v>12</v>
      </c>
      <c r="M13" s="29">
        <f t="shared" si="0"/>
        <v>13</v>
      </c>
      <c r="N13" s="29">
        <f t="shared" si="0"/>
        <v>14</v>
      </c>
      <c r="O13" s="29">
        <f t="shared" si="0"/>
        <v>15</v>
      </c>
      <c r="P13" s="29">
        <f t="shared" si="0"/>
        <v>16</v>
      </c>
      <c r="Q13" s="29">
        <f t="shared" si="0"/>
        <v>17</v>
      </c>
      <c r="R13" s="29">
        <f t="shared" si="0"/>
        <v>18</v>
      </c>
      <c r="S13" s="29">
        <f t="shared" si="0"/>
        <v>19</v>
      </c>
      <c r="T13" s="29">
        <f t="shared" si="0"/>
        <v>20</v>
      </c>
      <c r="U13" s="29">
        <f t="shared" si="0"/>
        <v>21</v>
      </c>
      <c r="V13" s="29">
        <f t="shared" si="0"/>
        <v>22</v>
      </c>
      <c r="W13" s="29">
        <f t="shared" si="0"/>
        <v>23</v>
      </c>
      <c r="X13" s="29">
        <f t="shared" si="0"/>
        <v>24</v>
      </c>
      <c r="Y13" s="29">
        <f t="shared" si="0"/>
        <v>25</v>
      </c>
      <c r="Z13" s="29">
        <f t="shared" si="0"/>
        <v>26</v>
      </c>
      <c r="AA13" s="29">
        <f t="shared" si="0"/>
        <v>27</v>
      </c>
      <c r="AB13" s="29">
        <f t="shared" si="0"/>
        <v>28</v>
      </c>
      <c r="AC13" s="29">
        <f t="shared" si="0"/>
        <v>29</v>
      </c>
      <c r="AD13" s="29">
        <f t="shared" si="0"/>
        <v>30</v>
      </c>
      <c r="AE13" s="29">
        <f t="shared" si="0"/>
        <v>31</v>
      </c>
      <c r="AF13" s="29">
        <f t="shared" si="0"/>
        <v>32</v>
      </c>
      <c r="AG13" s="29">
        <f t="shared" si="0"/>
        <v>33</v>
      </c>
      <c r="AH13" s="29">
        <f t="shared" si="0"/>
        <v>34</v>
      </c>
      <c r="AI13" s="29">
        <f t="shared" si="0"/>
        <v>35</v>
      </c>
      <c r="AJ13" s="29">
        <f t="shared" si="0"/>
        <v>36</v>
      </c>
      <c r="AK13" s="29">
        <f t="shared" si="0"/>
        <v>37</v>
      </c>
      <c r="AL13" s="29">
        <f t="shared" si="0"/>
        <v>38</v>
      </c>
      <c r="AM13" s="29">
        <f t="shared" si="0"/>
        <v>39</v>
      </c>
      <c r="AN13" s="29">
        <f t="shared" si="0"/>
        <v>40</v>
      </c>
    </row>
    <row r="14" spans="1:40" s="2" customFormat="1" ht="16.5">
      <c r="A14" s="60" t="s">
        <v>48</v>
      </c>
      <c r="B14" s="34" t="s">
        <v>627</v>
      </c>
      <c r="C14" s="46">
        <v>1</v>
      </c>
      <c r="D14" s="46">
        <v>37</v>
      </c>
      <c r="E14" s="252">
        <v>250</v>
      </c>
      <c r="F14" s="252">
        <f>D14*E14</f>
        <v>9250</v>
      </c>
      <c r="G14" s="251"/>
      <c r="H14" s="281">
        <f>F14-G14</f>
        <v>9250</v>
      </c>
      <c r="I14" s="54">
        <v>1</v>
      </c>
      <c r="J14" s="47" t="s">
        <v>747</v>
      </c>
      <c r="K14" s="47" t="s">
        <v>763</v>
      </c>
      <c r="L14" s="47" t="s">
        <v>716</v>
      </c>
      <c r="M14" s="47">
        <v>2</v>
      </c>
      <c r="N14" s="51">
        <v>1885</v>
      </c>
      <c r="O14" s="51"/>
      <c r="P14" s="51"/>
      <c r="Q14" s="51"/>
      <c r="R14" s="51"/>
      <c r="S14" s="51"/>
      <c r="T14" s="51"/>
      <c r="U14" s="51" t="s">
        <v>713</v>
      </c>
      <c r="V14" s="51" t="s">
        <v>713</v>
      </c>
      <c r="W14" s="51" t="s">
        <v>688</v>
      </c>
      <c r="X14" s="51" t="s">
        <v>688</v>
      </c>
      <c r="Y14" s="51" t="s">
        <v>688</v>
      </c>
      <c r="Z14" s="51" t="s">
        <v>688</v>
      </c>
      <c r="AA14" s="51" t="s">
        <v>688</v>
      </c>
      <c r="AB14" s="51" t="s">
        <v>713</v>
      </c>
      <c r="AC14" s="51" t="s">
        <v>713</v>
      </c>
      <c r="AD14" s="51" t="s">
        <v>713</v>
      </c>
      <c r="AE14" s="51" t="s">
        <v>713</v>
      </c>
      <c r="AF14" s="51" t="s">
        <v>688</v>
      </c>
      <c r="AG14" s="51" t="s">
        <v>688</v>
      </c>
      <c r="AH14" s="51" t="s">
        <v>713</v>
      </c>
      <c r="AI14" s="51"/>
      <c r="AJ14" s="51"/>
      <c r="AK14" s="51"/>
      <c r="AL14" s="51" t="s">
        <v>713</v>
      </c>
      <c r="AM14" s="51" t="s">
        <v>713</v>
      </c>
      <c r="AN14" s="51" t="s">
        <v>713</v>
      </c>
    </row>
    <row r="15" spans="1:40" s="2" customFormat="1" ht="16.5">
      <c r="A15" s="60" t="s">
        <v>50</v>
      </c>
      <c r="B15" s="34" t="s">
        <v>1919</v>
      </c>
      <c r="C15" s="356"/>
      <c r="D15" s="347">
        <v>105</v>
      </c>
      <c r="E15" s="252">
        <v>250</v>
      </c>
      <c r="F15" s="253">
        <f>E15*D15</f>
        <v>26250</v>
      </c>
      <c r="G15" s="251"/>
      <c r="H15" s="281"/>
      <c r="I15" s="54"/>
      <c r="J15" s="47"/>
      <c r="K15" s="47"/>
      <c r="L15" s="47"/>
      <c r="M15" s="47"/>
      <c r="N15" s="51">
        <v>1900</v>
      </c>
      <c r="O15" s="51"/>
      <c r="P15" s="51"/>
      <c r="Q15" s="51"/>
      <c r="R15" s="51"/>
      <c r="S15" s="51"/>
      <c r="T15" s="51"/>
      <c r="U15" s="51" t="s">
        <v>713</v>
      </c>
      <c r="V15" s="51" t="s">
        <v>713</v>
      </c>
      <c r="W15" s="51"/>
      <c r="X15" s="51"/>
      <c r="Y15" s="51"/>
      <c r="Z15" s="51"/>
      <c r="AA15" s="51"/>
      <c r="AB15" s="51" t="s">
        <v>713</v>
      </c>
      <c r="AC15" s="51" t="s">
        <v>713</v>
      </c>
      <c r="AD15" s="51" t="s">
        <v>713</v>
      </c>
      <c r="AE15" s="51" t="s">
        <v>713</v>
      </c>
      <c r="AF15" s="51"/>
      <c r="AG15" s="51"/>
      <c r="AH15" s="51" t="s">
        <v>713</v>
      </c>
      <c r="AI15" s="51"/>
      <c r="AJ15" s="51"/>
      <c r="AK15" s="51"/>
      <c r="AL15" s="51" t="s">
        <v>713</v>
      </c>
      <c r="AM15" s="51" t="s">
        <v>713</v>
      </c>
      <c r="AN15" s="51" t="s">
        <v>713</v>
      </c>
    </row>
    <row r="16" spans="1:40" s="2" customFormat="1" ht="16.5">
      <c r="A16" s="60" t="s">
        <v>52</v>
      </c>
      <c r="B16" s="34" t="s">
        <v>612</v>
      </c>
      <c r="C16" s="55">
        <v>1</v>
      </c>
      <c r="D16" s="55">
        <v>22</v>
      </c>
      <c r="E16" s="252">
        <v>250</v>
      </c>
      <c r="F16" s="253">
        <f>D16*E16</f>
        <v>5500</v>
      </c>
      <c r="G16" s="254"/>
      <c r="H16" s="281">
        <f>F16-G16</f>
        <v>5500</v>
      </c>
      <c r="I16" s="54">
        <v>1</v>
      </c>
      <c r="J16" s="47" t="s">
        <v>747</v>
      </c>
      <c r="K16" s="47" t="s">
        <v>763</v>
      </c>
      <c r="L16" s="47" t="s">
        <v>716</v>
      </c>
      <c r="M16" s="47">
        <v>2</v>
      </c>
      <c r="N16" s="51">
        <v>1890</v>
      </c>
      <c r="O16" s="51"/>
      <c r="P16" s="51"/>
      <c r="Q16" s="51"/>
      <c r="R16" s="51"/>
      <c r="S16" s="51"/>
      <c r="T16" s="51"/>
      <c r="U16" s="51" t="s">
        <v>713</v>
      </c>
      <c r="V16" s="51" t="s">
        <v>713</v>
      </c>
      <c r="W16" s="51" t="s">
        <v>688</v>
      </c>
      <c r="X16" s="51" t="s">
        <v>688</v>
      </c>
      <c r="Y16" s="51" t="s">
        <v>688</v>
      </c>
      <c r="Z16" s="51" t="s">
        <v>688</v>
      </c>
      <c r="AA16" s="51" t="s">
        <v>688</v>
      </c>
      <c r="AB16" s="51" t="s">
        <v>713</v>
      </c>
      <c r="AC16" s="51" t="s">
        <v>713</v>
      </c>
      <c r="AD16" s="51" t="s">
        <v>713</v>
      </c>
      <c r="AE16" s="51" t="s">
        <v>713</v>
      </c>
      <c r="AF16" s="51" t="s">
        <v>688</v>
      </c>
      <c r="AG16" s="51" t="s">
        <v>688</v>
      </c>
      <c r="AH16" s="51" t="s">
        <v>713</v>
      </c>
      <c r="AI16" s="51"/>
      <c r="AJ16" s="51"/>
      <c r="AK16" s="51"/>
      <c r="AL16" s="51" t="s">
        <v>713</v>
      </c>
      <c r="AM16" s="51" t="s">
        <v>713</v>
      </c>
      <c r="AN16" s="51" t="s">
        <v>713</v>
      </c>
    </row>
    <row r="17" spans="1:40" s="2" customFormat="1" ht="16.5">
      <c r="A17" s="60" t="s">
        <v>54</v>
      </c>
      <c r="B17" s="34" t="s">
        <v>1920</v>
      </c>
      <c r="C17" s="55"/>
      <c r="D17" s="55">
        <v>13</v>
      </c>
      <c r="E17" s="252">
        <v>250</v>
      </c>
      <c r="F17" s="253">
        <f>E17*D17</f>
        <v>3250</v>
      </c>
      <c r="G17" s="254"/>
      <c r="H17" s="281"/>
      <c r="I17" s="54"/>
      <c r="J17" s="47"/>
      <c r="K17" s="47"/>
      <c r="L17" s="47"/>
      <c r="M17" s="47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s="2" customFormat="1" ht="16.5">
      <c r="A18" s="60" t="s">
        <v>56</v>
      </c>
      <c r="B18" s="34" t="s">
        <v>623</v>
      </c>
      <c r="C18" s="55">
        <v>1</v>
      </c>
      <c r="D18" s="55">
        <v>24</v>
      </c>
      <c r="E18" s="252">
        <v>250</v>
      </c>
      <c r="F18" s="253">
        <f>D18*E18</f>
        <v>6000</v>
      </c>
      <c r="G18" s="251"/>
      <c r="H18" s="281">
        <f>F18-G18</f>
        <v>6000</v>
      </c>
      <c r="I18" s="54">
        <v>2</v>
      </c>
      <c r="J18" s="47" t="s">
        <v>718</v>
      </c>
      <c r="K18" s="47" t="s">
        <v>715</v>
      </c>
      <c r="L18" s="47" t="s">
        <v>716</v>
      </c>
      <c r="M18" s="47">
        <v>2</v>
      </c>
      <c r="N18" s="51"/>
      <c r="O18" s="51">
        <v>1910</v>
      </c>
      <c r="P18" s="51"/>
      <c r="Q18" s="51"/>
      <c r="R18" s="51"/>
      <c r="S18" s="51"/>
      <c r="T18" s="51"/>
      <c r="U18" s="51" t="s">
        <v>713</v>
      </c>
      <c r="V18" s="51" t="s">
        <v>713</v>
      </c>
      <c r="W18" s="51" t="s">
        <v>688</v>
      </c>
      <c r="X18" s="51" t="s">
        <v>688</v>
      </c>
      <c r="Y18" s="51" t="s">
        <v>688</v>
      </c>
      <c r="Z18" s="51" t="s">
        <v>688</v>
      </c>
      <c r="AA18" s="51" t="s">
        <v>688</v>
      </c>
      <c r="AB18" s="51" t="s">
        <v>713</v>
      </c>
      <c r="AC18" s="51" t="s">
        <v>713</v>
      </c>
      <c r="AD18" s="51" t="s">
        <v>713</v>
      </c>
      <c r="AE18" s="51" t="s">
        <v>713</v>
      </c>
      <c r="AF18" s="51" t="s">
        <v>688</v>
      </c>
      <c r="AG18" s="51" t="s">
        <v>688</v>
      </c>
      <c r="AH18" s="51" t="s">
        <v>713</v>
      </c>
      <c r="AI18" s="51"/>
      <c r="AJ18" s="51"/>
      <c r="AK18" s="51"/>
      <c r="AL18" s="51" t="s">
        <v>713</v>
      </c>
      <c r="AM18" s="51" t="s">
        <v>713</v>
      </c>
      <c r="AN18" s="51" t="s">
        <v>713</v>
      </c>
    </row>
    <row r="19" spans="1:40" s="2" customFormat="1" ht="16.5">
      <c r="A19" s="60" t="s">
        <v>57</v>
      </c>
      <c r="B19" s="34" t="s">
        <v>624</v>
      </c>
      <c r="C19" s="46">
        <v>1</v>
      </c>
      <c r="D19" s="46">
        <v>70</v>
      </c>
      <c r="E19" s="252">
        <v>250</v>
      </c>
      <c r="F19" s="253">
        <f>D19*E19</f>
        <v>17500</v>
      </c>
      <c r="G19" s="251"/>
      <c r="H19" s="281">
        <f>F19-G19</f>
        <v>17500</v>
      </c>
      <c r="I19" s="54">
        <v>1</v>
      </c>
      <c r="J19" s="47" t="s">
        <v>747</v>
      </c>
      <c r="K19" s="47" t="s">
        <v>763</v>
      </c>
      <c r="L19" s="47" t="s">
        <v>716</v>
      </c>
      <c r="M19" s="47">
        <v>2</v>
      </c>
      <c r="N19" s="51">
        <v>1900</v>
      </c>
      <c r="O19" s="51"/>
      <c r="P19" s="51"/>
      <c r="Q19" s="51"/>
      <c r="R19" s="51"/>
      <c r="S19" s="51"/>
      <c r="T19" s="51"/>
      <c r="U19" s="51" t="s">
        <v>713</v>
      </c>
      <c r="V19" s="51" t="s">
        <v>713</v>
      </c>
      <c r="W19" s="51" t="s">
        <v>688</v>
      </c>
      <c r="X19" s="51" t="s">
        <v>688</v>
      </c>
      <c r="Y19" s="51" t="s">
        <v>688</v>
      </c>
      <c r="Z19" s="51" t="s">
        <v>688</v>
      </c>
      <c r="AA19" s="51" t="s">
        <v>688</v>
      </c>
      <c r="AB19" s="51" t="s">
        <v>713</v>
      </c>
      <c r="AC19" s="51" t="s">
        <v>713</v>
      </c>
      <c r="AD19" s="51" t="s">
        <v>713</v>
      </c>
      <c r="AE19" s="51" t="s">
        <v>713</v>
      </c>
      <c r="AF19" s="51" t="s">
        <v>688</v>
      </c>
      <c r="AG19" s="51" t="s">
        <v>688</v>
      </c>
      <c r="AH19" s="51" t="s">
        <v>713</v>
      </c>
      <c r="AI19" s="51"/>
      <c r="AJ19" s="51"/>
      <c r="AK19" s="51"/>
      <c r="AL19" s="51" t="s">
        <v>713</v>
      </c>
      <c r="AM19" s="51" t="s">
        <v>713</v>
      </c>
      <c r="AN19" s="51" t="s">
        <v>713</v>
      </c>
    </row>
    <row r="20" spans="2:230" ht="14.25">
      <c r="B20" s="198" t="s">
        <v>1010</v>
      </c>
      <c r="C20" s="234">
        <f>SUM(C14:C19)</f>
        <v>4</v>
      </c>
      <c r="D20" s="235"/>
      <c r="E20" s="235"/>
      <c r="F20" s="236">
        <f>SUM(F14:F19)</f>
        <v>67750</v>
      </c>
      <c r="G20" s="236"/>
      <c r="H20" s="236">
        <f>SUM(H14:H19)</f>
        <v>38250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236">
        <f>SUM(AK14:AK19)</f>
        <v>0</v>
      </c>
      <c r="AL20" s="167"/>
      <c r="AM20" s="167"/>
      <c r="AN20" s="167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4" ht="14.25">
      <c r="F24" s="421"/>
    </row>
  </sheetData>
  <sheetProtection/>
  <mergeCells count="7">
    <mergeCell ref="AF11:AG11"/>
    <mergeCell ref="AI11:AK11"/>
    <mergeCell ref="AL11:AN11"/>
    <mergeCell ref="J11:M11"/>
    <mergeCell ref="N11:T11"/>
    <mergeCell ref="W11:AA11"/>
    <mergeCell ref="AB11:AE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Brodaczewska</dc:creator>
  <cp:keywords/>
  <dc:description/>
  <cp:lastModifiedBy>angelika.kalemba</cp:lastModifiedBy>
  <cp:lastPrinted>2012-08-01T08:37:55Z</cp:lastPrinted>
  <dcterms:created xsi:type="dcterms:W3CDTF">2010-05-11T15:58:50Z</dcterms:created>
  <dcterms:modified xsi:type="dcterms:W3CDTF">2013-08-27T09:17:26Z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